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3250" windowHeight="12450" tabRatio="780"/>
  </bookViews>
  <sheets>
    <sheet name="Master Sheet" sheetId="790" r:id="rId1"/>
    <sheet name="D.A.Arrear Calculation" sheetId="789" r:id="rId2"/>
  </sheets>
  <definedNames>
    <definedName name="_xlnm._FilterDatabase" localSheetId="1" hidden="1">'D.A.Arrear Calculation'!$F$3:$AD$5</definedName>
    <definedName name="ANAND">'Master Sheet'!#REF!</definedName>
    <definedName name="ANANDD">'Master Sheet'!#REF!</definedName>
    <definedName name="_xlnm.Print_Area" localSheetId="1">'D.A.Arrear Calculation'!$A$1:$AD$25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789"/>
  <c r="K5"/>
  <c r="A5" i="790"/>
  <c r="A1" i="789"/>
  <c r="Y20"/>
  <c r="Y10"/>
  <c r="Y12"/>
  <c r="Y13"/>
  <c r="Y14"/>
  <c r="Y15"/>
  <c r="Y16"/>
  <c r="Y17"/>
  <c r="Y18"/>
  <c r="Y19"/>
  <c r="Y21"/>
  <c r="Y22"/>
  <c r="Y23"/>
  <c r="Y24"/>
  <c r="Y25"/>
  <c r="Y6"/>
  <c r="Y7"/>
  <c r="Y8"/>
  <c r="Y9"/>
  <c r="Y11"/>
  <c r="Y5"/>
  <c r="F5"/>
  <c r="M5" s="1"/>
  <c r="A11" i="790"/>
  <c r="A12"/>
  <c r="A12" i="789" s="1"/>
  <c r="A13" i="790"/>
  <c r="A13" i="789" s="1"/>
  <c r="A14" i="790"/>
  <c r="A14" i="789" s="1"/>
  <c r="A15" i="790"/>
  <c r="A15" i="789" s="1"/>
  <c r="A16" i="790"/>
  <c r="A16" i="789" s="1"/>
  <c r="A17" i="790"/>
  <c r="A17" i="789" s="1"/>
  <c r="A18" i="790"/>
  <c r="A18" i="789" s="1"/>
  <c r="A19" i="790"/>
  <c r="A19" i="789" s="1"/>
  <c r="A20" i="790"/>
  <c r="A20" i="789" s="1"/>
  <c r="A21" i="790"/>
  <c r="A21" i="789" s="1"/>
  <c r="A22" i="790"/>
  <c r="A22" i="789" s="1"/>
  <c r="A23" i="790"/>
  <c r="A23" i="789" s="1"/>
  <c r="A24" i="790"/>
  <c r="A24" i="789" s="1"/>
  <c r="A6" i="790"/>
  <c r="A7"/>
  <c r="A8"/>
  <c r="A9"/>
  <c r="A10"/>
  <c r="A10" i="789" s="1"/>
  <c r="G5" l="1"/>
  <c r="B24"/>
  <c r="D24" s="1"/>
  <c r="B22"/>
  <c r="D22" s="1"/>
  <c r="B18"/>
  <c r="D18" s="1"/>
  <c r="B16"/>
  <c r="D16" s="1"/>
  <c r="B14"/>
  <c r="D14" s="1"/>
  <c r="B13"/>
  <c r="D13" s="1"/>
  <c r="B23"/>
  <c r="D23" s="1"/>
  <c r="B19"/>
  <c r="D19" s="1"/>
  <c r="B17"/>
  <c r="D17" s="1"/>
  <c r="B15"/>
  <c r="D15" s="1"/>
  <c r="B20"/>
  <c r="D20" s="1"/>
  <c r="B21"/>
  <c r="D21" s="1"/>
  <c r="B25"/>
  <c r="D25" s="1"/>
  <c r="K19" l="1"/>
  <c r="Q19"/>
  <c r="Q25"/>
  <c r="K25"/>
  <c r="Q17"/>
  <c r="K17"/>
  <c r="W17" s="1"/>
  <c r="K24"/>
  <c r="Q24"/>
  <c r="Q21"/>
  <c r="K21"/>
  <c r="W21" s="1"/>
  <c r="K15"/>
  <c r="W15" s="1"/>
  <c r="Q15"/>
  <c r="K22"/>
  <c r="W22" s="1"/>
  <c r="Q22"/>
  <c r="K16"/>
  <c r="W16" s="1"/>
  <c r="Q16"/>
  <c r="K20"/>
  <c r="Q20"/>
  <c r="K23"/>
  <c r="Q23"/>
  <c r="K18"/>
  <c r="W18" s="1"/>
  <c r="Q18"/>
  <c r="W5"/>
  <c r="E21"/>
  <c r="F21"/>
  <c r="E17"/>
  <c r="F17"/>
  <c r="E23"/>
  <c r="F23"/>
  <c r="E13"/>
  <c r="F13"/>
  <c r="E24"/>
  <c r="E25"/>
  <c r="E20"/>
  <c r="E15"/>
  <c r="F15"/>
  <c r="E19"/>
  <c r="F19"/>
  <c r="E18"/>
  <c r="F18"/>
  <c r="E14"/>
  <c r="E16"/>
  <c r="F16"/>
  <c r="E22"/>
  <c r="F22"/>
  <c r="N5"/>
  <c r="S5"/>
  <c r="M18" l="1"/>
  <c r="G18"/>
  <c r="M16"/>
  <c r="G16"/>
  <c r="Q13"/>
  <c r="G13"/>
  <c r="M13"/>
  <c r="M17"/>
  <c r="G17"/>
  <c r="M15"/>
  <c r="G15"/>
  <c r="M21"/>
  <c r="G21"/>
  <c r="M22"/>
  <c r="G22"/>
  <c r="M23"/>
  <c r="G23"/>
  <c r="M19"/>
  <c r="G19"/>
  <c r="K13"/>
  <c r="W23"/>
  <c r="W19"/>
  <c r="O5"/>
  <c r="P5" s="1"/>
  <c r="A6"/>
  <c r="A7"/>
  <c r="A8"/>
  <c r="A9"/>
  <c r="B10" s="1"/>
  <c r="D10" s="1"/>
  <c r="A11"/>
  <c r="K10" l="1"/>
  <c r="W10" s="1"/>
  <c r="Q10"/>
  <c r="R5"/>
  <c r="W13"/>
  <c r="F10"/>
  <c r="E10"/>
  <c r="A5"/>
  <c r="B5" s="1"/>
  <c r="D5" s="1"/>
  <c r="E5" s="1"/>
  <c r="C12"/>
  <c r="C21"/>
  <c r="C17"/>
  <c r="C13"/>
  <c r="C16"/>
  <c r="C22"/>
  <c r="C10"/>
  <c r="C20"/>
  <c r="C23"/>
  <c r="C19"/>
  <c r="C15"/>
  <c r="C14"/>
  <c r="C18"/>
  <c r="C24"/>
  <c r="C8"/>
  <c r="C6"/>
  <c r="C9"/>
  <c r="C7"/>
  <c r="B12"/>
  <c r="D12" s="1"/>
  <c r="C11"/>
  <c r="B11"/>
  <c r="D11" s="1"/>
  <c r="B8"/>
  <c r="D8" s="1"/>
  <c r="B6"/>
  <c r="D6" s="1"/>
  <c r="B9"/>
  <c r="D9" s="1"/>
  <c r="B7"/>
  <c r="D7" s="1"/>
  <c r="M10" l="1"/>
  <c r="G10"/>
  <c r="Q9"/>
  <c r="K9"/>
  <c r="W9" s="1"/>
  <c r="K6"/>
  <c r="Q6"/>
  <c r="K12"/>
  <c r="W12" s="1"/>
  <c r="Q12"/>
  <c r="K11"/>
  <c r="W11" s="1"/>
  <c r="Q11"/>
  <c r="C5"/>
  <c r="F12"/>
  <c r="E6"/>
  <c r="F6"/>
  <c r="F8" s="1"/>
  <c r="E9"/>
  <c r="F9"/>
  <c r="E11"/>
  <c r="F11"/>
  <c r="E8"/>
  <c r="E7"/>
  <c r="F7"/>
  <c r="E12"/>
  <c r="H5"/>
  <c r="I5" s="1"/>
  <c r="J5" s="1"/>
  <c r="V5" s="1"/>
  <c r="K8" l="1"/>
  <c r="G9"/>
  <c r="M9"/>
  <c r="G12"/>
  <c r="M12"/>
  <c r="G7"/>
  <c r="M7"/>
  <c r="G11"/>
  <c r="M11"/>
  <c r="M6"/>
  <c r="M8" s="1"/>
  <c r="G6"/>
  <c r="H6" s="1"/>
  <c r="K7"/>
  <c r="K14" s="1"/>
  <c r="Q7"/>
  <c r="F14"/>
  <c r="U5"/>
  <c r="F20"/>
  <c r="W6"/>
  <c r="Z6"/>
  <c r="T5"/>
  <c r="L5"/>
  <c r="G8" l="1"/>
  <c r="Q14"/>
  <c r="Q8"/>
  <c r="W8" s="1"/>
  <c r="M20"/>
  <c r="G20"/>
  <c r="G14"/>
  <c r="M14"/>
  <c r="W25"/>
  <c r="W7"/>
  <c r="W14"/>
  <c r="F24"/>
  <c r="X5"/>
  <c r="AB5" s="1"/>
  <c r="W20"/>
  <c r="W24"/>
  <c r="N6"/>
  <c r="O6" s="1"/>
  <c r="P6" s="1"/>
  <c r="N7"/>
  <c r="O7" s="1"/>
  <c r="P7" s="1"/>
  <c r="H7"/>
  <c r="I7" s="1"/>
  <c r="J7" s="1"/>
  <c r="H8"/>
  <c r="I8" s="1"/>
  <c r="J8" s="1"/>
  <c r="M24" l="1"/>
  <c r="G24"/>
  <c r="V7"/>
  <c r="F25"/>
  <c r="Z5"/>
  <c r="AA5"/>
  <c r="U7"/>
  <c r="S6"/>
  <c r="S9"/>
  <c r="H10"/>
  <c r="I10" s="1"/>
  <c r="J10" s="1"/>
  <c r="N10"/>
  <c r="L8"/>
  <c r="T6"/>
  <c r="R6"/>
  <c r="R7"/>
  <c r="N8"/>
  <c r="T7"/>
  <c r="N9"/>
  <c r="S7"/>
  <c r="S8"/>
  <c r="M25" l="1"/>
  <c r="G25"/>
  <c r="AC5"/>
  <c r="AD5" s="1"/>
  <c r="L7"/>
  <c r="O10"/>
  <c r="P10" s="1"/>
  <c r="V10" s="1"/>
  <c r="O9"/>
  <c r="P9" s="1"/>
  <c r="O8"/>
  <c r="P8" s="1"/>
  <c r="V8" s="1"/>
  <c r="I6"/>
  <c r="J6" s="1"/>
  <c r="V6" s="1"/>
  <c r="S10"/>
  <c r="T10"/>
  <c r="N12"/>
  <c r="O12" s="1"/>
  <c r="P12" s="1"/>
  <c r="X7"/>
  <c r="T8"/>
  <c r="N11"/>
  <c r="S11"/>
  <c r="H9"/>
  <c r="I9" s="1"/>
  <c r="J9" s="1"/>
  <c r="V9" l="1"/>
  <c r="U9"/>
  <c r="U8"/>
  <c r="U6"/>
  <c r="U10"/>
  <c r="R9"/>
  <c r="R10"/>
  <c r="O11"/>
  <c r="P11" s="1"/>
  <c r="L6"/>
  <c r="R12"/>
  <c r="H13"/>
  <c r="I13" s="1"/>
  <c r="J13" s="1"/>
  <c r="H12"/>
  <c r="I12" s="1"/>
  <c r="J12" s="1"/>
  <c r="V12" s="1"/>
  <c r="S12"/>
  <c r="N13"/>
  <c r="N14"/>
  <c r="O14" s="1"/>
  <c r="P14" s="1"/>
  <c r="T9"/>
  <c r="H11"/>
  <c r="I11" s="1"/>
  <c r="J11" s="1"/>
  <c r="V11" l="1"/>
  <c r="X8"/>
  <c r="R8"/>
  <c r="U11"/>
  <c r="U12"/>
  <c r="L9"/>
  <c r="X6"/>
  <c r="O13"/>
  <c r="P13" s="1"/>
  <c r="V13" s="1"/>
  <c r="R11"/>
  <c r="X9"/>
  <c r="AB9" s="1"/>
  <c r="Z9" s="1"/>
  <c r="R14"/>
  <c r="X10"/>
  <c r="L10"/>
  <c r="S13"/>
  <c r="H15"/>
  <c r="I15" s="1"/>
  <c r="J15" s="1"/>
  <c r="T12"/>
  <c r="T13"/>
  <c r="N15"/>
  <c r="H14"/>
  <c r="I14" s="1"/>
  <c r="J14" s="1"/>
  <c r="V14" s="1"/>
  <c r="S14"/>
  <c r="T11"/>
  <c r="V15" l="1"/>
  <c r="L11"/>
  <c r="AB6"/>
  <c r="U14"/>
  <c r="L12"/>
  <c r="U13"/>
  <c r="R13"/>
  <c r="O15"/>
  <c r="P15" s="1"/>
  <c r="X11"/>
  <c r="AB11" s="1"/>
  <c r="Z11" s="1"/>
  <c r="AA9"/>
  <c r="AC9" s="1"/>
  <c r="AD9" s="1"/>
  <c r="X12"/>
  <c r="Z10"/>
  <c r="AB10"/>
  <c r="AA10" s="1"/>
  <c r="AA11" s="1"/>
  <c r="S16"/>
  <c r="N16"/>
  <c r="T14"/>
  <c r="H16"/>
  <c r="T15"/>
  <c r="N17"/>
  <c r="Z12"/>
  <c r="S15"/>
  <c r="AB8" l="1"/>
  <c r="AA6"/>
  <c r="AB7"/>
  <c r="Z7" s="1"/>
  <c r="Z8" s="1"/>
  <c r="U15"/>
  <c r="O17"/>
  <c r="P17" s="1"/>
  <c r="O16"/>
  <c r="P16" s="1"/>
  <c r="R15"/>
  <c r="I16"/>
  <c r="J16" s="1"/>
  <c r="X14"/>
  <c r="L14"/>
  <c r="AC11"/>
  <c r="AD11" s="1"/>
  <c r="X13"/>
  <c r="L13"/>
  <c r="AB12"/>
  <c r="AA12" s="1"/>
  <c r="AC10"/>
  <c r="AD10" s="1"/>
  <c r="S17"/>
  <c r="H17"/>
  <c r="T16"/>
  <c r="V16" l="1"/>
  <c r="AC6"/>
  <c r="AD6" s="1"/>
  <c r="AA7"/>
  <c r="AC7" s="1"/>
  <c r="AD7" s="1"/>
  <c r="U16"/>
  <c r="R16"/>
  <c r="R17"/>
  <c r="T17"/>
  <c r="I17"/>
  <c r="J17" s="1"/>
  <c r="V17" s="1"/>
  <c r="X15"/>
  <c r="L15"/>
  <c r="AA13"/>
  <c r="AC12"/>
  <c r="AD12" s="1"/>
  <c r="AB13"/>
  <c r="Z13" s="1"/>
  <c r="Z14" s="1"/>
  <c r="Z15" s="1"/>
  <c r="N18"/>
  <c r="N19"/>
  <c r="H18"/>
  <c r="I18" s="1"/>
  <c r="J18" s="1"/>
  <c r="S18"/>
  <c r="AA17"/>
  <c r="AA8" l="1"/>
  <c r="AC8" s="1"/>
  <c r="AD8" s="1"/>
  <c r="L16"/>
  <c r="X16"/>
  <c r="L18"/>
  <c r="U17"/>
  <c r="O19"/>
  <c r="P19" s="1"/>
  <c r="O18"/>
  <c r="P18" s="1"/>
  <c r="V18" s="1"/>
  <c r="AC13"/>
  <c r="AD13" s="1"/>
  <c r="AB14"/>
  <c r="AA14" s="1"/>
  <c r="S19"/>
  <c r="H19"/>
  <c r="Z16"/>
  <c r="Z18"/>
  <c r="T18"/>
  <c r="N20"/>
  <c r="L17" l="1"/>
  <c r="X17"/>
  <c r="U18"/>
  <c r="X18" s="1"/>
  <c r="R18"/>
  <c r="R19"/>
  <c r="O20"/>
  <c r="P20" s="1"/>
  <c r="T19"/>
  <c r="I19"/>
  <c r="J19" s="1"/>
  <c r="V19" s="1"/>
  <c r="AC14"/>
  <c r="AD14" s="1"/>
  <c r="AB15"/>
  <c r="AA15" s="1"/>
  <c r="N21"/>
  <c r="H21"/>
  <c r="I21" s="1"/>
  <c r="J21" s="1"/>
  <c r="S21"/>
  <c r="S20"/>
  <c r="H20"/>
  <c r="AB18" l="1"/>
  <c r="AA18" s="1"/>
  <c r="AB17"/>
  <c r="U19"/>
  <c r="O21"/>
  <c r="P21" s="1"/>
  <c r="V21" s="1"/>
  <c r="R20"/>
  <c r="T20"/>
  <c r="I20"/>
  <c r="J20" s="1"/>
  <c r="V20" s="1"/>
  <c r="AB16"/>
  <c r="AC15"/>
  <c r="AD15" s="1"/>
  <c r="H22"/>
  <c r="I22" s="1"/>
  <c r="J22" s="1"/>
  <c r="S22"/>
  <c r="T21"/>
  <c r="N22"/>
  <c r="L19" l="1"/>
  <c r="X19"/>
  <c r="AB19" s="1"/>
  <c r="AA19"/>
  <c r="AC18"/>
  <c r="AD18" s="1"/>
  <c r="AA16"/>
  <c r="AC16" s="1"/>
  <c r="AD16" s="1"/>
  <c r="Z17"/>
  <c r="AC17" s="1"/>
  <c r="AD17" s="1"/>
  <c r="U20"/>
  <c r="L21"/>
  <c r="R21"/>
  <c r="U21"/>
  <c r="O22"/>
  <c r="P22" s="1"/>
  <c r="V22" s="1"/>
  <c r="N23"/>
  <c r="S23"/>
  <c r="H23"/>
  <c r="I23" s="1"/>
  <c r="J23" s="1"/>
  <c r="L22"/>
  <c r="T22"/>
  <c r="Z22"/>
  <c r="X21" l="1"/>
  <c r="AB21" s="1"/>
  <c r="Z19"/>
  <c r="AC19" s="1"/>
  <c r="AD19" s="1"/>
  <c r="L20"/>
  <c r="U22"/>
  <c r="X20"/>
  <c r="AB20" s="1"/>
  <c r="L23"/>
  <c r="O23"/>
  <c r="P23" s="1"/>
  <c r="V23" s="1"/>
  <c r="R22"/>
  <c r="T23"/>
  <c r="H24"/>
  <c r="I24" s="1"/>
  <c r="J24" s="1"/>
  <c r="S24"/>
  <c r="N24"/>
  <c r="AA20" l="1"/>
  <c r="AA21" s="1"/>
  <c r="X22"/>
  <c r="AB22" s="1"/>
  <c r="Z20"/>
  <c r="Z21" s="1"/>
  <c r="U23"/>
  <c r="R23"/>
  <c r="O24"/>
  <c r="P24" s="1"/>
  <c r="V24" s="1"/>
  <c r="T24"/>
  <c r="N25"/>
  <c r="H25"/>
  <c r="I25" s="1"/>
  <c r="J25" s="1"/>
  <c r="S25"/>
  <c r="AC21" l="1"/>
  <c r="AD21" s="1"/>
  <c r="AA22"/>
  <c r="AA23" s="1"/>
  <c r="AA24" s="1"/>
  <c r="AA25" s="1"/>
  <c r="X23"/>
  <c r="AC20"/>
  <c r="AD20" s="1"/>
  <c r="L25"/>
  <c r="L24"/>
  <c r="U24"/>
  <c r="X24" s="1"/>
  <c r="R24"/>
  <c r="O25"/>
  <c r="P25" s="1"/>
  <c r="V25" s="1"/>
  <c r="T25"/>
  <c r="AB23" l="1"/>
  <c r="AB24"/>
  <c r="AC22"/>
  <c r="AD22" s="1"/>
  <c r="U25"/>
  <c r="R25"/>
  <c r="Z23" l="1"/>
  <c r="Z24" s="1"/>
  <c r="X25"/>
  <c r="AB25" s="1"/>
  <c r="AC23" l="1"/>
  <c r="AD23" s="1"/>
  <c r="Z25"/>
  <c r="AC25" s="1"/>
  <c r="AD25" s="1"/>
  <c r="AC24"/>
  <c r="AD24" s="1"/>
</calcChain>
</file>

<file path=xl/sharedStrings.xml><?xml version="1.0" encoding="utf-8"?>
<sst xmlns="http://schemas.openxmlformats.org/spreadsheetml/2006/main" count="57" uniqueCount="37">
  <si>
    <t>TOTAL</t>
  </si>
  <si>
    <t>DIFFERENCE</t>
  </si>
  <si>
    <t>TOTAL DEDUCTION</t>
  </si>
  <si>
    <t>NET PAY AMMOUNT</t>
  </si>
  <si>
    <t>NO</t>
  </si>
  <si>
    <t>DESIGNATION</t>
  </si>
  <si>
    <t xml:space="preserve">NAME OF EMPLOYEE                                                </t>
  </si>
  <si>
    <t>S.N.</t>
  </si>
  <si>
    <t xml:space="preserve">GPF   </t>
  </si>
  <si>
    <t>DEDUCTION</t>
  </si>
  <si>
    <t>I TAX</t>
  </si>
  <si>
    <t>GOVT SR. SECONDARY SCHOOL, GORDHANPURA, ATRU (BARAN)</t>
  </si>
  <si>
    <t>GPF 2004</t>
  </si>
  <si>
    <t>GPF/GPF 2004</t>
  </si>
  <si>
    <t xml:space="preserve">     TAX      %</t>
  </si>
  <si>
    <t>BASIC PAY</t>
  </si>
  <si>
    <t>SURRENDER</t>
  </si>
  <si>
    <t>EMPLOYEE NAME</t>
  </si>
  <si>
    <t>GIRDHARI LAL DIGWAL</t>
  </si>
  <si>
    <t>LECTURER</t>
  </si>
  <si>
    <t>CREATED BY: PARMANAND MEGHWAL</t>
  </si>
  <si>
    <t xml:space="preserve">CREATED BY : PARMANAND MEGHWAL </t>
  </si>
  <si>
    <t>WWW.RAJTEACHERS.NET</t>
  </si>
  <si>
    <t xml:space="preserve">OFFICE NAME </t>
  </si>
  <si>
    <t>PARMANAND MEGHWAL</t>
  </si>
  <si>
    <t>SENIOR TEACHER</t>
  </si>
  <si>
    <t>इस टेबल को पूर्ण भरने के बाद D.A. ARREAR CALCULATION वाली शीट से प्रिंट निकालें।              (D.A. ARREAR CALCULATION 58% TO 60%)</t>
  </si>
  <si>
    <t xml:space="preserve"> BASIC  (01.01.2026)</t>
  </si>
  <si>
    <t>SURRENDER  (Jan To April) 2026</t>
  </si>
  <si>
    <t>Jan</t>
  </si>
  <si>
    <t>Feb</t>
  </si>
  <si>
    <t>Mar</t>
  </si>
  <si>
    <t>Apr</t>
  </si>
  <si>
    <t>D.A. ARREAR - 01.01.2026 TO 30.04.2026 (58% TO 60%)</t>
  </si>
  <si>
    <t>RAVIKANT MEENA</t>
  </si>
  <si>
    <t>D.A. DUE (60%)</t>
  </si>
  <si>
    <t>D.A. DRAWN (58%)</t>
  </si>
</sst>
</file>

<file path=xl/styles.xml><?xml version="1.0" encoding="utf-8"?>
<styleSheet xmlns="http://schemas.openxmlformats.org/spreadsheetml/2006/main">
  <fonts count="17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8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0"/>
      <color theme="10"/>
      <name val="Arial"/>
      <family val="2"/>
    </font>
    <font>
      <b/>
      <u/>
      <sz val="18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Alignment="1">
      <alignment horizontal="center" vertical="center" textRotation="90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3" fillId="6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textRotation="90" wrapText="1"/>
    </xf>
    <xf numFmtId="0" fontId="4" fillId="4" borderId="1" xfId="0" applyFont="1" applyFill="1" applyBorder="1" applyAlignment="1" applyProtection="1">
      <alignment horizontal="center" vertical="center" wrapText="1"/>
      <protection hidden="1"/>
    </xf>
    <xf numFmtId="0" fontId="6" fillId="6" borderId="5" xfId="0" applyFont="1" applyFill="1" applyBorder="1" applyAlignment="1" applyProtection="1">
      <alignment horizontal="center" vertical="center"/>
      <protection hidden="1"/>
    </xf>
    <xf numFmtId="0" fontId="6" fillId="6" borderId="2" xfId="0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left" vertic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13" fillId="5" borderId="8" xfId="0" applyFont="1" applyFill="1" applyBorder="1" applyAlignment="1" applyProtection="1">
      <alignment vertical="center" wrapText="1"/>
      <protection hidden="1"/>
    </xf>
    <xf numFmtId="0" fontId="3" fillId="6" borderId="1" xfId="0" applyFont="1" applyFill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textRotation="90"/>
    </xf>
    <xf numFmtId="0" fontId="14" fillId="7" borderId="7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6" fillId="7" borderId="4" xfId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3" fillId="5" borderId="9" xfId="0" applyFont="1" applyFill="1" applyBorder="1" applyAlignment="1" applyProtection="1">
      <alignment horizontal="center" vertical="center" wrapText="1"/>
      <protection hidden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2" fillId="2" borderId="7" xfId="0" applyFont="1" applyFill="1" applyBorder="1" applyAlignment="1" applyProtection="1">
      <alignment horizontal="center" vertical="center"/>
      <protection hidden="1"/>
    </xf>
    <xf numFmtId="0" fontId="12" fillId="2" borderId="4" xfId="0" applyFont="1" applyFill="1" applyBorder="1" applyAlignment="1" applyProtection="1">
      <alignment horizontal="center" vertical="center"/>
      <protection hidden="1"/>
    </xf>
    <xf numFmtId="0" fontId="12" fillId="2" borderId="3" xfId="0" applyFont="1" applyFill="1" applyBorder="1" applyAlignment="1" applyProtection="1">
      <alignment horizontal="center" vertical="center"/>
      <protection hidden="1"/>
    </xf>
    <xf numFmtId="0" fontId="6" fillId="6" borderId="5" xfId="0" applyFont="1" applyFill="1" applyBorder="1" applyAlignment="1" applyProtection="1">
      <alignment horizontal="center" vertical="center"/>
      <protection hidden="1"/>
    </xf>
    <xf numFmtId="0" fontId="6" fillId="6" borderId="2" xfId="0" applyFont="1" applyFill="1" applyBorder="1" applyAlignment="1" applyProtection="1">
      <alignment horizontal="center" vertical="center"/>
      <protection hidden="1"/>
    </xf>
    <xf numFmtId="0" fontId="3" fillId="6" borderId="5" xfId="0" applyFont="1" applyFill="1" applyBorder="1" applyAlignment="1" applyProtection="1">
      <alignment horizontal="center" vertical="center" textRotation="90" wrapText="1"/>
      <protection hidden="1"/>
    </xf>
    <xf numFmtId="0" fontId="3" fillId="6" borderId="2" xfId="0" applyFont="1" applyFill="1" applyBorder="1" applyAlignment="1" applyProtection="1">
      <alignment horizontal="center" vertical="center" textRotation="90" wrapText="1"/>
      <protection hidden="1"/>
    </xf>
    <xf numFmtId="0" fontId="3" fillId="6" borderId="1" xfId="0" applyFont="1" applyFill="1" applyBorder="1" applyAlignment="1" applyProtection="1">
      <alignment horizontal="center" vertical="center" wrapText="1"/>
      <protection hidden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1676400</xdr:colOff>
      <xdr:row>2</xdr:row>
      <xdr:rowOff>200025</xdr:rowOff>
    </xdr:from>
    <xdr:to>
      <xdr:col>1</xdr:col>
      <xdr:colOff>2114550</xdr:colOff>
      <xdr:row>2</xdr:row>
      <xdr:rowOff>352425</xdr:rowOff>
    </xdr:to>
    <xdr:sp macro="" textlink="">
      <xdr:nvSpPr>
        <xdr:cNvPr id="2" name="Right Arrow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2219325" y="1514475"/>
          <a:ext cx="438150" cy="15240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ajteacher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B1" workbookViewId="0">
      <selection activeCell="D9" sqref="D9"/>
    </sheetView>
  </sheetViews>
  <sheetFormatPr defaultColWidth="0" defaultRowHeight="12.75" zeroHeight="1"/>
  <cols>
    <col min="1" max="1" width="8.140625" hidden="1" customWidth="1"/>
    <col min="2" max="3" width="32.85546875" customWidth="1"/>
    <col min="4" max="4" width="19.140625" customWidth="1"/>
    <col min="5" max="5" width="13.42578125" customWidth="1"/>
    <col min="6" max="7" width="13.7109375" customWidth="1"/>
    <col min="8" max="8" width="0.7109375" customWidth="1"/>
    <col min="9" max="9" width="7.140625" hidden="1" customWidth="1"/>
    <col min="10" max="16384" width="9.140625" hidden="1"/>
  </cols>
  <sheetData>
    <row r="1" spans="1:9" ht="75" customHeight="1">
      <c r="A1" s="22"/>
      <c r="B1" s="32" t="s">
        <v>26</v>
      </c>
      <c r="C1" s="32"/>
      <c r="D1" s="32"/>
      <c r="E1" s="32"/>
      <c r="F1" s="32"/>
      <c r="G1" s="32"/>
      <c r="I1" s="25"/>
    </row>
    <row r="2" spans="1:9" ht="28.5" customHeight="1">
      <c r="A2" s="26" t="s">
        <v>21</v>
      </c>
      <c r="B2" s="27"/>
      <c r="C2" s="27"/>
      <c r="D2" s="28" t="s">
        <v>22</v>
      </c>
      <c r="E2" s="27"/>
      <c r="F2" s="27"/>
      <c r="G2" s="27"/>
      <c r="I2" s="25"/>
    </row>
    <row r="3" spans="1:9" ht="39" customHeight="1">
      <c r="A3" s="30" t="s">
        <v>23</v>
      </c>
      <c r="B3" s="31"/>
      <c r="C3" s="29" t="s">
        <v>11</v>
      </c>
      <c r="D3" s="29"/>
      <c r="E3" s="29"/>
      <c r="F3" s="29"/>
      <c r="G3" s="29"/>
      <c r="I3" s="25"/>
    </row>
    <row r="4" spans="1:9" ht="97.5" customHeight="1">
      <c r="A4" s="11" t="s">
        <v>7</v>
      </c>
      <c r="B4" s="11" t="s">
        <v>6</v>
      </c>
      <c r="C4" s="11" t="s">
        <v>5</v>
      </c>
      <c r="D4" s="11" t="s">
        <v>27</v>
      </c>
      <c r="E4" s="11" t="s">
        <v>14</v>
      </c>
      <c r="F4" s="12" t="s">
        <v>28</v>
      </c>
      <c r="G4" s="7" t="s">
        <v>13</v>
      </c>
      <c r="I4" s="25"/>
    </row>
    <row r="5" spans="1:9" ht="31.5" customHeight="1">
      <c r="A5" s="13">
        <f>IF(B5="","",ROWS($B$5:B5))</f>
        <v>1</v>
      </c>
      <c r="B5" s="6" t="s">
        <v>24</v>
      </c>
      <c r="C5" s="6" t="s">
        <v>25</v>
      </c>
      <c r="D5" s="4">
        <v>52300</v>
      </c>
      <c r="E5" s="4">
        <v>0</v>
      </c>
      <c r="F5" s="5" t="s">
        <v>4</v>
      </c>
      <c r="G5" s="5" t="s">
        <v>12</v>
      </c>
      <c r="I5" s="25"/>
    </row>
    <row r="6" spans="1:9" ht="31.5" customHeight="1">
      <c r="A6" s="13">
        <f>IF(B6="","",ROWS($B$5:B6))</f>
        <v>2</v>
      </c>
      <c r="B6" s="6" t="s">
        <v>18</v>
      </c>
      <c r="C6" s="6" t="s">
        <v>19</v>
      </c>
      <c r="D6" s="4">
        <v>48400</v>
      </c>
      <c r="E6" s="4">
        <v>0</v>
      </c>
      <c r="F6" s="5" t="s">
        <v>4</v>
      </c>
      <c r="G6" s="5" t="s">
        <v>12</v>
      </c>
      <c r="I6" s="25"/>
    </row>
    <row r="7" spans="1:9" ht="31.5" customHeight="1">
      <c r="A7" s="13">
        <f>IF(B7="","",ROWS($B$5:B7))</f>
        <v>3</v>
      </c>
      <c r="B7" s="6" t="s">
        <v>34</v>
      </c>
      <c r="C7" s="6" t="s">
        <v>19</v>
      </c>
      <c r="D7" s="4">
        <v>54500</v>
      </c>
      <c r="E7" s="4">
        <v>0</v>
      </c>
      <c r="F7" s="5" t="s">
        <v>4</v>
      </c>
      <c r="G7" s="5" t="s">
        <v>12</v>
      </c>
      <c r="I7" s="25"/>
    </row>
    <row r="8" spans="1:9" ht="31.5" customHeight="1">
      <c r="A8" s="13" t="str">
        <f>IF(B8="","",ROWS($B$5:B8))</f>
        <v/>
      </c>
      <c r="B8" s="6"/>
      <c r="C8" s="6"/>
      <c r="D8" s="4"/>
      <c r="E8" s="4"/>
      <c r="F8" s="5"/>
      <c r="G8" s="5"/>
      <c r="I8" s="25"/>
    </row>
    <row r="9" spans="1:9" ht="31.5" customHeight="1">
      <c r="A9" s="13" t="str">
        <f>IF(B9="","",ROWS($B$5:B9))</f>
        <v/>
      </c>
      <c r="B9" s="6"/>
      <c r="C9" s="6"/>
      <c r="D9" s="4"/>
      <c r="E9" s="4"/>
      <c r="F9" s="5"/>
      <c r="G9" s="5"/>
      <c r="I9" s="25"/>
    </row>
    <row r="10" spans="1:9" ht="31.5" customHeight="1">
      <c r="A10" s="13" t="str">
        <f>IF(B10="","",ROWS($B$5:B10))</f>
        <v/>
      </c>
      <c r="B10" s="6"/>
      <c r="C10" s="6"/>
      <c r="D10" s="4"/>
      <c r="E10" s="4"/>
      <c r="F10" s="5"/>
      <c r="G10" s="5"/>
      <c r="I10" s="25"/>
    </row>
    <row r="11" spans="1:9" ht="31.5" customHeight="1">
      <c r="A11" s="13" t="str">
        <f>IF(B11="","",ROWS($B$5:B11))</f>
        <v/>
      </c>
      <c r="B11" s="6"/>
      <c r="C11" s="6"/>
      <c r="D11" s="4"/>
      <c r="E11" s="4"/>
      <c r="F11" s="5"/>
      <c r="G11" s="5"/>
      <c r="I11" s="25"/>
    </row>
    <row r="12" spans="1:9" ht="31.5" customHeight="1">
      <c r="A12" s="13" t="str">
        <f>IF(B12="","",ROWS($B$5:B12))</f>
        <v/>
      </c>
      <c r="B12" s="6"/>
      <c r="C12" s="6"/>
      <c r="D12" s="4"/>
      <c r="E12" s="4"/>
      <c r="F12" s="5"/>
      <c r="G12" s="5"/>
      <c r="I12" s="25"/>
    </row>
    <row r="13" spans="1:9" ht="31.5" customHeight="1">
      <c r="A13" s="13" t="str">
        <f>IF(B13="","",ROWS($B$5:B13))</f>
        <v/>
      </c>
      <c r="B13" s="6"/>
      <c r="C13" s="6"/>
      <c r="D13" s="4"/>
      <c r="E13" s="4"/>
      <c r="F13" s="5"/>
      <c r="G13" s="5"/>
      <c r="I13" s="25"/>
    </row>
    <row r="14" spans="1:9" ht="31.5" customHeight="1">
      <c r="A14" s="13" t="str">
        <f>IF(B14="","",ROWS($B$5:B14))</f>
        <v/>
      </c>
      <c r="B14" s="6"/>
      <c r="C14" s="6"/>
      <c r="D14" s="4"/>
      <c r="E14" s="4"/>
      <c r="F14" s="5"/>
      <c r="G14" s="5"/>
    </row>
    <row r="15" spans="1:9" ht="31.5" customHeight="1">
      <c r="A15" s="13" t="str">
        <f>IF(B15="","",ROWS($B$5:B15))</f>
        <v/>
      </c>
      <c r="B15" s="6"/>
      <c r="C15" s="6"/>
      <c r="D15" s="4"/>
      <c r="E15" s="4"/>
      <c r="F15" s="5"/>
      <c r="G15" s="5"/>
    </row>
    <row r="16" spans="1:9" ht="31.5" customHeight="1">
      <c r="A16" s="13" t="str">
        <f>IF(B16="","",ROWS($B$5:B16))</f>
        <v/>
      </c>
      <c r="B16" s="6"/>
      <c r="C16" s="6"/>
      <c r="D16" s="4"/>
      <c r="E16" s="4"/>
      <c r="F16" s="5"/>
      <c r="G16" s="5"/>
    </row>
    <row r="17" spans="1:7" ht="31.5" customHeight="1">
      <c r="A17" s="13" t="str">
        <f>IF(B17="","",ROWS($B$5:B17))</f>
        <v/>
      </c>
      <c r="B17" s="6"/>
      <c r="C17" s="6"/>
      <c r="D17" s="4"/>
      <c r="E17" s="4"/>
      <c r="F17" s="5"/>
      <c r="G17" s="5"/>
    </row>
    <row r="18" spans="1:7" ht="31.5" customHeight="1">
      <c r="A18" s="13" t="str">
        <f>IF(B18="","",ROWS($B$5:B18))</f>
        <v/>
      </c>
      <c r="B18" s="6"/>
      <c r="C18" s="6"/>
      <c r="D18" s="4"/>
      <c r="E18" s="4"/>
      <c r="F18" s="5"/>
      <c r="G18" s="5"/>
    </row>
    <row r="19" spans="1:7" ht="31.5" customHeight="1">
      <c r="A19" s="13" t="str">
        <f>IF(B19="","",ROWS($B$5:B19))</f>
        <v/>
      </c>
      <c r="B19" s="6"/>
      <c r="C19" s="6"/>
      <c r="D19" s="4"/>
      <c r="E19" s="4"/>
      <c r="F19" s="5"/>
      <c r="G19" s="5"/>
    </row>
    <row r="20" spans="1:7" ht="31.5" customHeight="1">
      <c r="A20" s="13" t="str">
        <f>IF(B20="","",ROWS($B$5:B20))</f>
        <v/>
      </c>
      <c r="B20" s="6"/>
      <c r="C20" s="6"/>
      <c r="D20" s="4"/>
      <c r="E20" s="4"/>
      <c r="F20" s="5"/>
      <c r="G20" s="5"/>
    </row>
    <row r="21" spans="1:7" ht="29.25" customHeight="1">
      <c r="A21" s="13" t="str">
        <f>IF(B21="","",ROWS($B$5:B21))</f>
        <v/>
      </c>
      <c r="B21" s="6"/>
      <c r="C21" s="6"/>
      <c r="D21" s="4"/>
      <c r="E21" s="4"/>
      <c r="F21" s="5"/>
      <c r="G21" s="5"/>
    </row>
    <row r="22" spans="1:7" ht="29.25" customHeight="1">
      <c r="A22" s="13" t="str">
        <f>IF(B22="","",ROWS($B$5:B22))</f>
        <v/>
      </c>
      <c r="B22" s="6"/>
      <c r="C22" s="6"/>
      <c r="D22" s="4"/>
      <c r="E22" s="4"/>
      <c r="F22" s="5"/>
      <c r="G22" s="5"/>
    </row>
    <row r="23" spans="1:7" ht="29.25" customHeight="1">
      <c r="A23" s="13" t="str">
        <f>IF(B23="","",ROWS($B$5:B23))</f>
        <v/>
      </c>
      <c r="B23" s="6"/>
      <c r="C23" s="6"/>
      <c r="D23" s="4"/>
      <c r="E23" s="4"/>
      <c r="F23" s="5"/>
      <c r="G23" s="5"/>
    </row>
    <row r="24" spans="1:7" ht="29.25" customHeight="1">
      <c r="A24" s="13" t="str">
        <f>IF(B24="","",ROWS($B$5:B24))</f>
        <v/>
      </c>
      <c r="B24" s="6"/>
      <c r="C24" s="6"/>
      <c r="D24" s="4"/>
      <c r="E24" s="4"/>
      <c r="F24" s="5"/>
      <c r="G24" s="5"/>
    </row>
    <row r="25" spans="1:7" ht="21.75" customHeight="1">
      <c r="A25" s="24" t="s">
        <v>20</v>
      </c>
      <c r="B25" s="24"/>
      <c r="C25" s="24"/>
      <c r="D25" s="24"/>
      <c r="E25" s="24"/>
      <c r="F25" s="24"/>
      <c r="G25" s="24"/>
    </row>
  </sheetData>
  <mergeCells count="7">
    <mergeCell ref="A25:G25"/>
    <mergeCell ref="I1:I13"/>
    <mergeCell ref="A2:C2"/>
    <mergeCell ref="D2:G2"/>
    <mergeCell ref="C3:G3"/>
    <mergeCell ref="A3:B3"/>
    <mergeCell ref="B1:G1"/>
  </mergeCells>
  <dataValidations count="2">
    <dataValidation type="list" allowBlank="1" showInputMessage="1" showErrorMessage="1" sqref="G5:G24">
      <formula1>"GPF,GPF 2004"</formula1>
    </dataValidation>
    <dataValidation type="list" allowBlank="1" showInputMessage="1" showErrorMessage="1" sqref="F5:F24">
      <formula1>"YES,NO"</formula1>
    </dataValidation>
  </dataValidations>
  <hyperlinks>
    <hyperlink ref="D2" r:id="rId1"/>
  </hyperlinks>
  <pageMargins left="0.42" right="0.31" top="0.36" bottom="0.3" header="0.3" footer="0.3"/>
  <pageSetup paperSize="9" scale="72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25"/>
  <sheetViews>
    <sheetView showZeros="0" workbookViewId="0">
      <selection activeCell="Q5" sqref="Q5"/>
    </sheetView>
  </sheetViews>
  <sheetFormatPr defaultColWidth="0" defaultRowHeight="12.75"/>
  <cols>
    <col min="1" max="1" width="4.85546875" style="1" customWidth="1"/>
    <col min="2" max="2" width="4.85546875" style="1" hidden="1" customWidth="1"/>
    <col min="3" max="3" width="22.140625" style="1" customWidth="1"/>
    <col min="4" max="4" width="12.85546875" style="1" hidden="1" customWidth="1"/>
    <col min="5" max="5" width="12.85546875" style="1" customWidth="1"/>
    <col min="6" max="6" width="8.85546875" style="2" customWidth="1"/>
    <col min="7" max="7" width="7" style="3" customWidth="1"/>
    <col min="8" max="11" width="7" style="1" customWidth="1"/>
    <col min="12" max="12" width="7.85546875" style="1" customWidth="1"/>
    <col min="13" max="13" width="7" style="8" customWidth="1"/>
    <col min="14" max="16" width="7" style="1" customWidth="1"/>
    <col min="17" max="17" width="7" style="8" customWidth="1"/>
    <col min="18" max="18" width="7.85546875" style="1" customWidth="1"/>
    <col min="19" max="24" width="7" style="1" customWidth="1"/>
    <col min="25" max="25" width="7" style="1" hidden="1" customWidth="1"/>
    <col min="26" max="28" width="7" style="1" customWidth="1"/>
    <col min="29" max="29" width="10.28515625" style="1" customWidth="1"/>
    <col min="30" max="30" width="10.140625" style="1" customWidth="1"/>
    <col min="31" max="33" width="0" style="1" hidden="1" customWidth="1"/>
    <col min="34" max="16384" width="9.140625" style="1" hidden="1"/>
  </cols>
  <sheetData>
    <row r="1" spans="1:30" ht="31.5" customHeight="1">
      <c r="A1" s="36" t="str">
        <f>'Master Sheet'!C3</f>
        <v>GOVT SR. SECONDARY SCHOOL, GORDHANPURA, ATRU (BARAN)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8"/>
    </row>
    <row r="2" spans="1:30" ht="27" customHeight="1">
      <c r="A2" s="33" t="s">
        <v>33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5"/>
    </row>
    <row r="3" spans="1:30" ht="25.5" customHeight="1">
      <c r="A3" s="39" t="s">
        <v>7</v>
      </c>
      <c r="B3" s="14"/>
      <c r="C3" s="39" t="s">
        <v>17</v>
      </c>
      <c r="D3" s="39"/>
      <c r="E3" s="39" t="s">
        <v>5</v>
      </c>
      <c r="F3" s="41" t="s">
        <v>15</v>
      </c>
      <c r="G3" s="43" t="s">
        <v>35</v>
      </c>
      <c r="H3" s="43"/>
      <c r="I3" s="43"/>
      <c r="J3" s="43"/>
      <c r="K3" s="43"/>
      <c r="L3" s="43"/>
      <c r="M3" s="43" t="s">
        <v>36</v>
      </c>
      <c r="N3" s="43"/>
      <c r="O3" s="43"/>
      <c r="P3" s="43"/>
      <c r="Q3" s="43"/>
      <c r="R3" s="43"/>
      <c r="S3" s="43" t="s">
        <v>1</v>
      </c>
      <c r="T3" s="43"/>
      <c r="U3" s="43"/>
      <c r="V3" s="43"/>
      <c r="W3" s="43"/>
      <c r="X3" s="43"/>
      <c r="Y3" s="10"/>
      <c r="Z3" s="43" t="s">
        <v>9</v>
      </c>
      <c r="AA3" s="43"/>
      <c r="AB3" s="43"/>
      <c r="AC3" s="43" t="s">
        <v>2</v>
      </c>
      <c r="AD3" s="43" t="s">
        <v>3</v>
      </c>
    </row>
    <row r="4" spans="1:30" ht="38.25" customHeight="1">
      <c r="A4" s="40"/>
      <c r="B4" s="15"/>
      <c r="C4" s="40"/>
      <c r="D4" s="40"/>
      <c r="E4" s="40"/>
      <c r="F4" s="42"/>
      <c r="G4" s="23" t="s">
        <v>29</v>
      </c>
      <c r="H4" s="23" t="s">
        <v>30</v>
      </c>
      <c r="I4" s="23" t="s">
        <v>31</v>
      </c>
      <c r="J4" s="23" t="s">
        <v>32</v>
      </c>
      <c r="K4" s="10" t="s">
        <v>16</v>
      </c>
      <c r="L4" s="10" t="s">
        <v>0</v>
      </c>
      <c r="M4" s="23" t="s">
        <v>29</v>
      </c>
      <c r="N4" s="23" t="s">
        <v>30</v>
      </c>
      <c r="O4" s="23" t="s">
        <v>31</v>
      </c>
      <c r="P4" s="23" t="s">
        <v>32</v>
      </c>
      <c r="Q4" s="10" t="s">
        <v>16</v>
      </c>
      <c r="R4" s="10" t="s">
        <v>0</v>
      </c>
      <c r="S4" s="23" t="s">
        <v>29</v>
      </c>
      <c r="T4" s="23" t="s">
        <v>30</v>
      </c>
      <c r="U4" s="23" t="s">
        <v>31</v>
      </c>
      <c r="V4" s="23" t="s">
        <v>32</v>
      </c>
      <c r="W4" s="10" t="s">
        <v>16</v>
      </c>
      <c r="X4" s="10" t="s">
        <v>0</v>
      </c>
      <c r="Y4" s="10"/>
      <c r="Z4" s="10" t="s">
        <v>8</v>
      </c>
      <c r="AA4" s="10" t="s">
        <v>12</v>
      </c>
      <c r="AB4" s="10" t="s">
        <v>10</v>
      </c>
      <c r="AC4" s="43"/>
      <c r="AD4" s="43"/>
    </row>
    <row r="5" spans="1:30" ht="31.5" customHeight="1">
      <c r="A5" s="16">
        <f>IF('Master Sheet'!A5="","",'Master Sheet'!A5)</f>
        <v>1</v>
      </c>
      <c r="B5" s="16">
        <f>IF(A5="",A5+1,A5)</f>
        <v>1</v>
      </c>
      <c r="C5" s="17" t="str">
        <f>VLOOKUP(A5,'Master Sheet'!$A$5:$G$1048576,2,0)</f>
        <v>PARMANAND MEGHWAL</v>
      </c>
      <c r="D5" s="18" t="str">
        <f>IF(A5=B5,"","TOTAL")</f>
        <v/>
      </c>
      <c r="E5" s="18" t="str">
        <f>IF(D5="TOTAL","TOTAL",'Master Sheet'!C5)</f>
        <v>SENIOR TEACHER</v>
      </c>
      <c r="F5" s="18">
        <f>'Master Sheet'!D5</f>
        <v>52300</v>
      </c>
      <c r="G5" s="9">
        <f>ROUND($F$5*60/100,0)</f>
        <v>31380</v>
      </c>
      <c r="H5" s="18">
        <f>G5</f>
        <v>31380</v>
      </c>
      <c r="I5" s="18">
        <f>H5</f>
        <v>31380</v>
      </c>
      <c r="J5" s="18">
        <f>I5</f>
        <v>31380</v>
      </c>
      <c r="K5" s="18" t="str">
        <f>IF('Master Sheet'!F5="YES",ROUND(F5/2*58/100,0),"")</f>
        <v/>
      </c>
      <c r="L5" s="18">
        <f t="shared" ref="L5:L25" si="0">SUM(G5:K5)</f>
        <v>125520</v>
      </c>
      <c r="M5" s="9">
        <f>ROUND($F$5*58/100,0)</f>
        <v>30334</v>
      </c>
      <c r="N5" s="18">
        <f>M5</f>
        <v>30334</v>
      </c>
      <c r="O5" s="18">
        <f t="shared" ref="O5:P20" si="1">N5</f>
        <v>30334</v>
      </c>
      <c r="P5" s="18">
        <f t="shared" si="1"/>
        <v>30334</v>
      </c>
      <c r="Q5" s="18" t="str">
        <f>IF('Master Sheet'!F5="YES",ROUND(F5/2*55/100,0),"")</f>
        <v/>
      </c>
      <c r="R5" s="18">
        <f t="shared" ref="R5:R25" si="2">SUM(M5:Q5)</f>
        <v>121336</v>
      </c>
      <c r="S5" s="9">
        <f t="shared" ref="S5:S25" si="3">G5-M5</f>
        <v>1046</v>
      </c>
      <c r="T5" s="18">
        <f t="shared" ref="T5:T25" si="4">H5-N5</f>
        <v>1046</v>
      </c>
      <c r="U5" s="18">
        <f t="shared" ref="U5:V25" si="5">I5-O5</f>
        <v>1046</v>
      </c>
      <c r="V5" s="18">
        <f t="shared" si="5"/>
        <v>1046</v>
      </c>
      <c r="W5" s="18" t="str">
        <f t="shared" ref="W5:W25" si="6">IF(K5="","",K5-Q5)</f>
        <v/>
      </c>
      <c r="X5" s="18">
        <f t="shared" ref="X5:X25" si="7">SUM(S5:W5)</f>
        <v>4184</v>
      </c>
      <c r="Y5" s="9" t="str">
        <f>'Master Sheet'!G5</f>
        <v>GPF 2004</v>
      </c>
      <c r="Z5" s="18">
        <f>IF(Y5="GPF",X5-AB5,0)</f>
        <v>0</v>
      </c>
      <c r="AA5" s="18">
        <f>IF(Y5="GPF 2004",X5-AB5,0)</f>
        <v>4184</v>
      </c>
      <c r="AB5" s="18">
        <f>ROUND(X5*'Master Sheet'!E5/100,0)</f>
        <v>0</v>
      </c>
      <c r="AC5" s="9">
        <f>SUM(Z5:AB5)</f>
        <v>4184</v>
      </c>
      <c r="AD5" s="9">
        <f>X5-AC5</f>
        <v>0</v>
      </c>
    </row>
    <row r="6" spans="1:30" ht="31.5" customHeight="1">
      <c r="A6" s="16">
        <f>IF('Master Sheet'!A6="","",'Master Sheet'!A6)</f>
        <v>2</v>
      </c>
      <c r="B6" s="16">
        <f>IFERROR(IF(A6="","TOTAL",A6),"")</f>
        <v>2</v>
      </c>
      <c r="C6" s="19" t="str">
        <f>VLOOKUP(A6,'Master Sheet'!$A$5:$G$1048576,2,0)</f>
        <v>GIRDHARI LAL DIGWAL</v>
      </c>
      <c r="D6" s="18" t="str">
        <f t="shared" ref="D6:D25" si="8">IF(A6=B6,"","TOTAL")</f>
        <v/>
      </c>
      <c r="E6" s="18" t="str">
        <f>IF(D6="TOTAL","TOTAL",'Master Sheet'!C6)</f>
        <v>LECTURER</v>
      </c>
      <c r="F6" s="18">
        <f>IF(D6="TOTAL",SUM($F$5:F5),'Master Sheet'!D6)</f>
        <v>48400</v>
      </c>
      <c r="G6" s="20">
        <f>IFERROR(IF(D6="TOTAL",SUM($G$5:G5),F6*60/100),"")</f>
        <v>29040</v>
      </c>
      <c r="H6" s="18">
        <f>G6</f>
        <v>29040</v>
      </c>
      <c r="I6" s="18">
        <f t="shared" ref="I6:I25" si="9">H6</f>
        <v>29040</v>
      </c>
      <c r="J6" s="18">
        <f t="shared" ref="J6:J25" si="10">I6</f>
        <v>29040</v>
      </c>
      <c r="K6" s="18" t="str">
        <f>IF(D6="TOTAL",SUM($K$5:K5),IF('Master Sheet'!F6="YES",'D.A.Arrear Calculation'!F6/2*58%,""))</f>
        <v/>
      </c>
      <c r="L6" s="18">
        <f t="shared" si="0"/>
        <v>116160</v>
      </c>
      <c r="M6" s="20">
        <f>IFERROR(IF(D6="TOTAL",SUM($M$5:M5),F6*58/100),"")</f>
        <v>28072</v>
      </c>
      <c r="N6" s="18">
        <f t="shared" ref="N6:P25" si="11">M6</f>
        <v>28072</v>
      </c>
      <c r="O6" s="18">
        <f t="shared" si="11"/>
        <v>28072</v>
      </c>
      <c r="P6" s="18">
        <f t="shared" si="1"/>
        <v>28072</v>
      </c>
      <c r="Q6" s="18" t="str">
        <f>IF(D6="TOTAL",SUM($Q$5:Q5),IF('Master Sheet'!F6="YES",'D.A.Arrear Calculation'!F6/2*55%,""))</f>
        <v/>
      </c>
      <c r="R6" s="18">
        <f t="shared" si="2"/>
        <v>112288</v>
      </c>
      <c r="S6" s="20">
        <f t="shared" si="3"/>
        <v>968</v>
      </c>
      <c r="T6" s="18">
        <f t="shared" si="4"/>
        <v>968</v>
      </c>
      <c r="U6" s="18">
        <f t="shared" si="5"/>
        <v>968</v>
      </c>
      <c r="V6" s="18">
        <f t="shared" si="5"/>
        <v>968</v>
      </c>
      <c r="W6" s="18" t="str">
        <f t="shared" si="6"/>
        <v/>
      </c>
      <c r="X6" s="18">
        <f t="shared" si="7"/>
        <v>3872</v>
      </c>
      <c r="Y6" s="20" t="str">
        <f>'Master Sheet'!G6</f>
        <v>GPF 2004</v>
      </c>
      <c r="Z6" s="18">
        <f>IF(D6="TOTAL",SUM($Z$5:Z5),IF(Y6="GPF",X6-AB6,0))</f>
        <v>0</v>
      </c>
      <c r="AA6" s="18">
        <f>IF(D6="TOTAL",SUM($AA$5:AA5),IF(Y6="GPF 2004",X6-AB6,0))</f>
        <v>3872</v>
      </c>
      <c r="AB6" s="18">
        <f>IF(D6="TOTAL",SUM($AB$5:AB5),ROUND(X6*'Master Sheet'!E6/100,0))</f>
        <v>0</v>
      </c>
      <c r="AC6" s="20">
        <f t="shared" ref="AC6:AC25" si="12">SUM(Z6:AB6)</f>
        <v>3872</v>
      </c>
      <c r="AD6" s="20">
        <f t="shared" ref="AD6:AD25" si="13">X6-AC6</f>
        <v>0</v>
      </c>
    </row>
    <row r="7" spans="1:30" ht="31.5" customHeight="1">
      <c r="A7" s="16">
        <f>IF('Master Sheet'!A7="","",'Master Sheet'!A7)</f>
        <v>3</v>
      </c>
      <c r="B7" s="16">
        <f t="shared" ref="B7:B25" si="14">IFERROR(IF(A7="",(A6+1),A7),"")</f>
        <v>3</v>
      </c>
      <c r="C7" s="19" t="str">
        <f>VLOOKUP(A7,'Master Sheet'!$A$5:$G$1048576,2,0)</f>
        <v>RAVIKANT MEENA</v>
      </c>
      <c r="D7" s="18" t="str">
        <f t="shared" si="8"/>
        <v/>
      </c>
      <c r="E7" s="18" t="str">
        <f>IF(D7="TOTAL","TOTAL",'Master Sheet'!C7)</f>
        <v>LECTURER</v>
      </c>
      <c r="F7" s="18">
        <f>IF(D7="TOTAL",SUM($F$5:F6),'Master Sheet'!D7)</f>
        <v>54500</v>
      </c>
      <c r="G7" s="20">
        <f>IFERROR(IF(D7="TOTAL",SUM($G$5:G6),F7*60/100),"")</f>
        <v>32700</v>
      </c>
      <c r="H7" s="18">
        <f t="shared" ref="H7:H25" si="15">G7</f>
        <v>32700</v>
      </c>
      <c r="I7" s="18">
        <f t="shared" si="9"/>
        <v>32700</v>
      </c>
      <c r="J7" s="18">
        <f t="shared" si="10"/>
        <v>32700</v>
      </c>
      <c r="K7" s="18" t="str">
        <f>IF(D7="TOTAL",SUM($K$5:K6),IF('Master Sheet'!F7="YES",'D.A.Arrear Calculation'!F7/2*58%,""))</f>
        <v/>
      </c>
      <c r="L7" s="18">
        <f t="shared" si="0"/>
        <v>130800</v>
      </c>
      <c r="M7" s="20">
        <f>IFERROR(IF(D7="TOTAL",SUM($M$5:M6),F7*58/100),"")</f>
        <v>31610</v>
      </c>
      <c r="N7" s="18">
        <f t="shared" si="11"/>
        <v>31610</v>
      </c>
      <c r="O7" s="18">
        <f t="shared" si="11"/>
        <v>31610</v>
      </c>
      <c r="P7" s="18">
        <f t="shared" si="1"/>
        <v>31610</v>
      </c>
      <c r="Q7" s="18" t="str">
        <f>IF(D7="TOTAL",SUM($Q$5:Q6),IF('Master Sheet'!F7="YES",'D.A.Arrear Calculation'!F7/2*55%,""))</f>
        <v/>
      </c>
      <c r="R7" s="18">
        <f t="shared" si="2"/>
        <v>126440</v>
      </c>
      <c r="S7" s="20">
        <f t="shared" si="3"/>
        <v>1090</v>
      </c>
      <c r="T7" s="18">
        <f t="shared" si="4"/>
        <v>1090</v>
      </c>
      <c r="U7" s="18">
        <f t="shared" si="5"/>
        <v>1090</v>
      </c>
      <c r="V7" s="18">
        <f t="shared" si="5"/>
        <v>1090</v>
      </c>
      <c r="W7" s="18" t="str">
        <f t="shared" si="6"/>
        <v/>
      </c>
      <c r="X7" s="18">
        <f t="shared" si="7"/>
        <v>4360</v>
      </c>
      <c r="Y7" s="20" t="str">
        <f>'Master Sheet'!G7</f>
        <v>GPF 2004</v>
      </c>
      <c r="Z7" s="18">
        <f>IF(D7="TOTAL",SUM($Z$5:Z6),IF(Y7="GPF",X7-AB7,0))</f>
        <v>0</v>
      </c>
      <c r="AA7" s="18">
        <f>IF(D7="TOTAL",SUM($AA$5:AA6),IF(Y7="GPF 2004",X7-AB7,0))</f>
        <v>4360</v>
      </c>
      <c r="AB7" s="18">
        <f>IF(D7="TOTAL",SUM($AB$5:AB6),ROUND(X7*'Master Sheet'!E7/100,0))</f>
        <v>0</v>
      </c>
      <c r="AC7" s="20">
        <f t="shared" si="12"/>
        <v>4360</v>
      </c>
      <c r="AD7" s="20">
        <f t="shared" si="13"/>
        <v>0</v>
      </c>
    </row>
    <row r="8" spans="1:30" ht="31.5" customHeight="1">
      <c r="A8" s="16" t="str">
        <f>IF('Master Sheet'!A8="","",'Master Sheet'!A8)</f>
        <v/>
      </c>
      <c r="B8" s="16">
        <f t="shared" si="14"/>
        <v>4</v>
      </c>
      <c r="C8" s="19">
        <f>VLOOKUP(A8,'Master Sheet'!$A$5:$G$1048576,2,0)</f>
        <v>0</v>
      </c>
      <c r="D8" s="18" t="str">
        <f t="shared" si="8"/>
        <v>TOTAL</v>
      </c>
      <c r="E8" s="18" t="str">
        <f>IF(D8="TOTAL","TOTAL",'Master Sheet'!C8)</f>
        <v>TOTAL</v>
      </c>
      <c r="F8" s="18">
        <f>IF(D8="TOTAL",SUM($F$5:F7),'Master Sheet'!D8)</f>
        <v>155200</v>
      </c>
      <c r="G8" s="20">
        <f>IFERROR(IF(D8="TOTAL",SUM($G$5:G7),F8*60/100),"")</f>
        <v>93120</v>
      </c>
      <c r="H8" s="18">
        <f t="shared" si="15"/>
        <v>93120</v>
      </c>
      <c r="I8" s="18">
        <f t="shared" si="9"/>
        <v>93120</v>
      </c>
      <c r="J8" s="18">
        <f t="shared" si="10"/>
        <v>93120</v>
      </c>
      <c r="K8" s="18">
        <f>IF(D8="TOTAL",SUM($K$5:K7),IF('Master Sheet'!F8="YES",'D.A.Arrear Calculation'!F8/2*58%,""))</f>
        <v>0</v>
      </c>
      <c r="L8" s="18">
        <f t="shared" si="0"/>
        <v>372480</v>
      </c>
      <c r="M8" s="20">
        <f>IFERROR(IF(D8="TOTAL",SUM($M$5:M7),F8*58/100),"")</f>
        <v>90016</v>
      </c>
      <c r="N8" s="18">
        <f t="shared" si="11"/>
        <v>90016</v>
      </c>
      <c r="O8" s="18">
        <f t="shared" si="11"/>
        <v>90016</v>
      </c>
      <c r="P8" s="18">
        <f t="shared" si="1"/>
        <v>90016</v>
      </c>
      <c r="Q8" s="18">
        <f>IF(D8="TOTAL",SUM($Q$5:Q7),IF('Master Sheet'!F8="YES",'D.A.Arrear Calculation'!F8/2*55%,""))</f>
        <v>0</v>
      </c>
      <c r="R8" s="18">
        <f t="shared" si="2"/>
        <v>360064</v>
      </c>
      <c r="S8" s="20">
        <f t="shared" si="3"/>
        <v>3104</v>
      </c>
      <c r="T8" s="18">
        <f t="shared" si="4"/>
        <v>3104</v>
      </c>
      <c r="U8" s="18">
        <f t="shared" si="5"/>
        <v>3104</v>
      </c>
      <c r="V8" s="18">
        <f t="shared" si="5"/>
        <v>3104</v>
      </c>
      <c r="W8" s="18">
        <f t="shared" si="6"/>
        <v>0</v>
      </c>
      <c r="X8" s="18">
        <f t="shared" si="7"/>
        <v>12416</v>
      </c>
      <c r="Y8" s="20">
        <f>'Master Sheet'!G8</f>
        <v>0</v>
      </c>
      <c r="Z8" s="18">
        <f>IF(D8="TOTAL",SUM($Z$5:Z7),IF(Y8="GPF",X8-AB8,0))</f>
        <v>0</v>
      </c>
      <c r="AA8" s="18">
        <f>IF(D8="TOTAL",SUM($AA$5:AA7),IF(Y8="GPF 2004",X8-AB8,0))</f>
        <v>12416</v>
      </c>
      <c r="AB8" s="18">
        <f>IF(D8="TOTAL",SUM($AB$5:AB7),ROUND(X8*'Master Sheet'!E8/100,0))</f>
        <v>0</v>
      </c>
      <c r="AC8" s="20">
        <f t="shared" si="12"/>
        <v>12416</v>
      </c>
      <c r="AD8" s="20">
        <f t="shared" si="13"/>
        <v>0</v>
      </c>
    </row>
    <row r="9" spans="1:30" ht="31.5" customHeight="1">
      <c r="A9" s="16" t="str">
        <f>IF('Master Sheet'!A9="","",'Master Sheet'!A9)</f>
        <v/>
      </c>
      <c r="B9" s="16" t="str">
        <f t="shared" si="14"/>
        <v/>
      </c>
      <c r="C9" s="19">
        <f>VLOOKUP(A9,'Master Sheet'!$A$5:$G$1048576,2,0)</f>
        <v>0</v>
      </c>
      <c r="D9" s="18" t="str">
        <f t="shared" si="8"/>
        <v/>
      </c>
      <c r="E9" s="18">
        <f>IF(D9="TOTAL","TOTAL",'Master Sheet'!C9)</f>
        <v>0</v>
      </c>
      <c r="F9" s="18">
        <f>IF(D9="TOTAL",SUM($F$5:F8),'Master Sheet'!D9)</f>
        <v>0</v>
      </c>
      <c r="G9" s="20">
        <f>IFERROR(IF(D9="TOTAL",SUM($G$5:G8),F9*60/100),"")</f>
        <v>0</v>
      </c>
      <c r="H9" s="18">
        <f t="shared" si="15"/>
        <v>0</v>
      </c>
      <c r="I9" s="18">
        <f t="shared" si="9"/>
        <v>0</v>
      </c>
      <c r="J9" s="18">
        <f t="shared" si="10"/>
        <v>0</v>
      </c>
      <c r="K9" s="18" t="str">
        <f>IF(D9="TOTAL",SUM($K$5:K8),IF('Master Sheet'!F9="YES",'D.A.Arrear Calculation'!F9/2*58%,""))</f>
        <v/>
      </c>
      <c r="L9" s="18">
        <f t="shared" si="0"/>
        <v>0</v>
      </c>
      <c r="M9" s="20">
        <f>IFERROR(IF(D9="TOTAL",SUM($M$5:M8),F9*58/100),"")</f>
        <v>0</v>
      </c>
      <c r="N9" s="18">
        <f t="shared" si="11"/>
        <v>0</v>
      </c>
      <c r="O9" s="18">
        <f t="shared" si="11"/>
        <v>0</v>
      </c>
      <c r="P9" s="18">
        <f t="shared" si="1"/>
        <v>0</v>
      </c>
      <c r="Q9" s="18" t="str">
        <f>IF(D9="TOTAL",SUM($Q$5:Q8),IF('Master Sheet'!F9="YES",'D.A.Arrear Calculation'!F9/2*55%,""))</f>
        <v/>
      </c>
      <c r="R9" s="18">
        <f t="shared" si="2"/>
        <v>0</v>
      </c>
      <c r="S9" s="20">
        <f t="shared" si="3"/>
        <v>0</v>
      </c>
      <c r="T9" s="18">
        <f t="shared" si="4"/>
        <v>0</v>
      </c>
      <c r="U9" s="18">
        <f t="shared" si="5"/>
        <v>0</v>
      </c>
      <c r="V9" s="18">
        <f t="shared" si="5"/>
        <v>0</v>
      </c>
      <c r="W9" s="18" t="str">
        <f t="shared" si="6"/>
        <v/>
      </c>
      <c r="X9" s="18">
        <f t="shared" si="7"/>
        <v>0</v>
      </c>
      <c r="Y9" s="20">
        <f>'Master Sheet'!G9</f>
        <v>0</v>
      </c>
      <c r="Z9" s="18">
        <f>IF(D9="TOTAL",SUM($Z$5:Z8),IF(Y9="GPF",X9-AB9,0))</f>
        <v>0</v>
      </c>
      <c r="AA9" s="18">
        <f>IF(D9="TOTAL",SUM($AA$5:AA8),IF(Y9="GPF 2004",X9-AB9,0))</f>
        <v>0</v>
      </c>
      <c r="AB9" s="18">
        <f>IF(D9="TOTAL",SUM($AB$5:AB8),ROUND(X9*'Master Sheet'!E9/100,0))</f>
        <v>0</v>
      </c>
      <c r="AC9" s="20">
        <f t="shared" si="12"/>
        <v>0</v>
      </c>
      <c r="AD9" s="20">
        <f t="shared" si="13"/>
        <v>0</v>
      </c>
    </row>
    <row r="10" spans="1:30" ht="31.5" customHeight="1">
      <c r="A10" s="16" t="str">
        <f>IF('Master Sheet'!A10="","",'Master Sheet'!A10)</f>
        <v/>
      </c>
      <c r="B10" s="16" t="str">
        <f t="shared" si="14"/>
        <v/>
      </c>
      <c r="C10" s="19">
        <f>VLOOKUP(A10,'Master Sheet'!$A$5:$G$1048576,2,0)</f>
        <v>0</v>
      </c>
      <c r="D10" s="18" t="str">
        <f t="shared" si="8"/>
        <v/>
      </c>
      <c r="E10" s="18">
        <f>IF(D10="TOTAL","TOTAL",'Master Sheet'!C10)</f>
        <v>0</v>
      </c>
      <c r="F10" s="18">
        <f>IF(D10="TOTAL",SUM($F$5:F9),'Master Sheet'!D10)</f>
        <v>0</v>
      </c>
      <c r="G10" s="20">
        <f>IFERROR(IF(D10="TOTAL",SUM($G$5:G9),F10*60/100),"")</f>
        <v>0</v>
      </c>
      <c r="H10" s="18">
        <f t="shared" si="15"/>
        <v>0</v>
      </c>
      <c r="I10" s="18">
        <f t="shared" si="9"/>
        <v>0</v>
      </c>
      <c r="J10" s="18">
        <f t="shared" si="10"/>
        <v>0</v>
      </c>
      <c r="K10" s="18" t="str">
        <f>IF(D10="TOTAL",SUM($K$5:K9),IF('Master Sheet'!F10="YES",'D.A.Arrear Calculation'!F10/2*58%,""))</f>
        <v/>
      </c>
      <c r="L10" s="18">
        <f t="shared" si="0"/>
        <v>0</v>
      </c>
      <c r="M10" s="20">
        <f>IFERROR(IF(D10="TOTAL",SUM($M$5:M9),F10*58/100),"")</f>
        <v>0</v>
      </c>
      <c r="N10" s="18">
        <f t="shared" si="11"/>
        <v>0</v>
      </c>
      <c r="O10" s="18">
        <f t="shared" si="11"/>
        <v>0</v>
      </c>
      <c r="P10" s="18">
        <f t="shared" si="1"/>
        <v>0</v>
      </c>
      <c r="Q10" s="18" t="str">
        <f>IF(D10="TOTAL",SUM($Q$5:Q9),IF('Master Sheet'!F10="YES",'D.A.Arrear Calculation'!F10/2*55%,""))</f>
        <v/>
      </c>
      <c r="R10" s="18">
        <f t="shared" si="2"/>
        <v>0</v>
      </c>
      <c r="S10" s="20">
        <f t="shared" si="3"/>
        <v>0</v>
      </c>
      <c r="T10" s="18">
        <f t="shared" si="4"/>
        <v>0</v>
      </c>
      <c r="U10" s="18">
        <f t="shared" si="5"/>
        <v>0</v>
      </c>
      <c r="V10" s="18">
        <f t="shared" si="5"/>
        <v>0</v>
      </c>
      <c r="W10" s="18" t="str">
        <f t="shared" si="6"/>
        <v/>
      </c>
      <c r="X10" s="18">
        <f t="shared" si="7"/>
        <v>0</v>
      </c>
      <c r="Y10" s="20">
        <f>'Master Sheet'!G10</f>
        <v>0</v>
      </c>
      <c r="Z10" s="18">
        <f>IF(D10="TOTAL",SUM($Z$5:Z9),IF(Y10="GPF",X10-AB10,0))</f>
        <v>0</v>
      </c>
      <c r="AA10" s="18">
        <f>IF(D10="TOTAL",SUM($AA$5:AA9),IF(Y10="GPF 2004",X10-AB10,0))</f>
        <v>0</v>
      </c>
      <c r="AB10" s="18">
        <f>IF(D10="TOTAL",SUM($AB$5:AB9),ROUND(X10*'Master Sheet'!E10/100,0))</f>
        <v>0</v>
      </c>
      <c r="AC10" s="20">
        <f t="shared" si="12"/>
        <v>0</v>
      </c>
      <c r="AD10" s="20">
        <f t="shared" si="13"/>
        <v>0</v>
      </c>
    </row>
    <row r="11" spans="1:30" ht="31.5" customHeight="1">
      <c r="A11" s="16" t="str">
        <f>IF('Master Sheet'!A11="","",'Master Sheet'!A11)</f>
        <v/>
      </c>
      <c r="B11" s="16" t="str">
        <f t="shared" si="14"/>
        <v/>
      </c>
      <c r="C11" s="19">
        <f>VLOOKUP(A11,'Master Sheet'!$A$5:$G$1048576,2,0)</f>
        <v>0</v>
      </c>
      <c r="D11" s="18" t="str">
        <f t="shared" si="8"/>
        <v/>
      </c>
      <c r="E11" s="18">
        <f>IF(D11="TOTAL","TOTAL",'Master Sheet'!C11)</f>
        <v>0</v>
      </c>
      <c r="F11" s="18">
        <f>IF(D11="TOTAL",SUM($F$5:F10),'Master Sheet'!D11)</f>
        <v>0</v>
      </c>
      <c r="G11" s="20">
        <f>IFERROR(IF(D11="TOTAL",SUM($G$5:G10),F11*60/100),"")</f>
        <v>0</v>
      </c>
      <c r="H11" s="18">
        <f t="shared" si="15"/>
        <v>0</v>
      </c>
      <c r="I11" s="18">
        <f t="shared" si="9"/>
        <v>0</v>
      </c>
      <c r="J11" s="18">
        <f t="shared" si="10"/>
        <v>0</v>
      </c>
      <c r="K11" s="18" t="str">
        <f>IF(D11="TOTAL",SUM($K$5:K10),IF('Master Sheet'!F11="YES",'D.A.Arrear Calculation'!F11/2*58%,""))</f>
        <v/>
      </c>
      <c r="L11" s="18">
        <f t="shared" si="0"/>
        <v>0</v>
      </c>
      <c r="M11" s="20">
        <f>IFERROR(IF(D11="TOTAL",SUM($M$5:M10),F11*58/100),"")</f>
        <v>0</v>
      </c>
      <c r="N11" s="18">
        <f t="shared" si="11"/>
        <v>0</v>
      </c>
      <c r="O11" s="18">
        <f t="shared" si="11"/>
        <v>0</v>
      </c>
      <c r="P11" s="18">
        <f t="shared" si="1"/>
        <v>0</v>
      </c>
      <c r="Q11" s="18" t="str">
        <f>IF(D11="TOTAL",SUM($Q$5:Q10),IF('Master Sheet'!F11="YES",'D.A.Arrear Calculation'!F11/2*55%,""))</f>
        <v/>
      </c>
      <c r="R11" s="18">
        <f t="shared" si="2"/>
        <v>0</v>
      </c>
      <c r="S11" s="20">
        <f t="shared" si="3"/>
        <v>0</v>
      </c>
      <c r="T11" s="18">
        <f t="shared" si="4"/>
        <v>0</v>
      </c>
      <c r="U11" s="18">
        <f t="shared" si="5"/>
        <v>0</v>
      </c>
      <c r="V11" s="18">
        <f t="shared" si="5"/>
        <v>0</v>
      </c>
      <c r="W11" s="18" t="str">
        <f t="shared" si="6"/>
        <v/>
      </c>
      <c r="X11" s="18">
        <f t="shared" si="7"/>
        <v>0</v>
      </c>
      <c r="Y11" s="20">
        <f>'Master Sheet'!G11</f>
        <v>0</v>
      </c>
      <c r="Z11" s="18">
        <f>IF(D11="TOTAL",SUM($Z$5:Z10),IF(Y11="GPF",X11-AB11,0))</f>
        <v>0</v>
      </c>
      <c r="AA11" s="18">
        <f>IF(D11="TOTAL",SUM($AA$5:AA10),IF(Y11="GPF 2004",X11-AB11,0))</f>
        <v>0</v>
      </c>
      <c r="AB11" s="18">
        <f>IF(D11="TOTAL",SUM($AB$5:AB10),ROUND(X11*'Master Sheet'!E11/100,0))</f>
        <v>0</v>
      </c>
      <c r="AC11" s="20">
        <f t="shared" si="12"/>
        <v>0</v>
      </c>
      <c r="AD11" s="20">
        <f t="shared" si="13"/>
        <v>0</v>
      </c>
    </row>
    <row r="12" spans="1:30" ht="31.5" customHeight="1">
      <c r="A12" s="16" t="str">
        <f>IF('Master Sheet'!A12="","",'Master Sheet'!A12)</f>
        <v/>
      </c>
      <c r="B12" s="16" t="str">
        <f t="shared" si="14"/>
        <v/>
      </c>
      <c r="C12" s="19">
        <f>VLOOKUP(A12,'Master Sheet'!$A$5:$G$1048576,2,0)</f>
        <v>0</v>
      </c>
      <c r="D12" s="18" t="str">
        <f t="shared" si="8"/>
        <v/>
      </c>
      <c r="E12" s="18">
        <f>IF(D12="TOTAL","TOTAL",'Master Sheet'!C12)</f>
        <v>0</v>
      </c>
      <c r="F12" s="18">
        <f>IF(D12="TOTAL",SUM($F$5:F11),'Master Sheet'!D12)</f>
        <v>0</v>
      </c>
      <c r="G12" s="20">
        <f>IFERROR(IF(D12="TOTAL",SUM($G$5:G11),F12*60/100),"")</f>
        <v>0</v>
      </c>
      <c r="H12" s="18">
        <f t="shared" si="15"/>
        <v>0</v>
      </c>
      <c r="I12" s="18">
        <f t="shared" si="9"/>
        <v>0</v>
      </c>
      <c r="J12" s="18">
        <f t="shared" si="10"/>
        <v>0</v>
      </c>
      <c r="K12" s="18" t="str">
        <f>IF(D12="TOTAL",SUM($K$5:K11),IF('Master Sheet'!F12="YES",'D.A.Arrear Calculation'!F12/2*58%,""))</f>
        <v/>
      </c>
      <c r="L12" s="18">
        <f t="shared" si="0"/>
        <v>0</v>
      </c>
      <c r="M12" s="20">
        <f>IFERROR(IF(D12="TOTAL",SUM($M$5:M11),F12*58/100),"")</f>
        <v>0</v>
      </c>
      <c r="N12" s="18">
        <f t="shared" si="11"/>
        <v>0</v>
      </c>
      <c r="O12" s="18">
        <f t="shared" si="11"/>
        <v>0</v>
      </c>
      <c r="P12" s="18">
        <f t="shared" si="1"/>
        <v>0</v>
      </c>
      <c r="Q12" s="18" t="str">
        <f>IF(D12="TOTAL",SUM($Q$5:Q11),IF('Master Sheet'!F12="YES",'D.A.Arrear Calculation'!F12/2*55%,""))</f>
        <v/>
      </c>
      <c r="R12" s="18">
        <f t="shared" si="2"/>
        <v>0</v>
      </c>
      <c r="S12" s="20">
        <f t="shared" si="3"/>
        <v>0</v>
      </c>
      <c r="T12" s="18">
        <f t="shared" si="4"/>
        <v>0</v>
      </c>
      <c r="U12" s="18">
        <f t="shared" si="5"/>
        <v>0</v>
      </c>
      <c r="V12" s="18">
        <f t="shared" si="5"/>
        <v>0</v>
      </c>
      <c r="W12" s="18" t="str">
        <f t="shared" si="6"/>
        <v/>
      </c>
      <c r="X12" s="18">
        <f t="shared" si="7"/>
        <v>0</v>
      </c>
      <c r="Y12" s="20">
        <f>'Master Sheet'!G12</f>
        <v>0</v>
      </c>
      <c r="Z12" s="18">
        <f>IF(D12="TOTAL",SUM($Z$5:Z11),IF(Y12="GPF",X12-AB12,0))</f>
        <v>0</v>
      </c>
      <c r="AA12" s="18">
        <f>IF(D12="TOTAL",SUM($AA$5:AA11),IF(Y12="GPF 2004",X12-AB12,0))</f>
        <v>0</v>
      </c>
      <c r="AB12" s="18">
        <f>IF(D12="TOTAL",SUM($AB$5:AB11),ROUND(X12*'Master Sheet'!E12/100,0))</f>
        <v>0</v>
      </c>
      <c r="AC12" s="20">
        <f t="shared" si="12"/>
        <v>0</v>
      </c>
      <c r="AD12" s="20">
        <f t="shared" si="13"/>
        <v>0</v>
      </c>
    </row>
    <row r="13" spans="1:30" ht="31.5" customHeight="1">
      <c r="A13" s="16" t="str">
        <f>IF('Master Sheet'!A13="","",'Master Sheet'!A13)</f>
        <v/>
      </c>
      <c r="B13" s="16" t="str">
        <f t="shared" si="14"/>
        <v/>
      </c>
      <c r="C13" s="19">
        <f>VLOOKUP(A13,'Master Sheet'!$A$5:$G$1048576,2,0)</f>
        <v>0</v>
      </c>
      <c r="D13" s="18" t="str">
        <f t="shared" si="8"/>
        <v/>
      </c>
      <c r="E13" s="18">
        <f>IF(D13="TOTAL","TOTAL",'Master Sheet'!C13)</f>
        <v>0</v>
      </c>
      <c r="F13" s="18">
        <f>IF(D13="TOTAL",SUM($F$5:F12),'Master Sheet'!D13)</f>
        <v>0</v>
      </c>
      <c r="G13" s="20">
        <f>IFERROR(IF(D13="TOTAL",SUM($G$5:G12),F13*60/100),"")</f>
        <v>0</v>
      </c>
      <c r="H13" s="18">
        <f t="shared" si="15"/>
        <v>0</v>
      </c>
      <c r="I13" s="18">
        <f t="shared" si="9"/>
        <v>0</v>
      </c>
      <c r="J13" s="18">
        <f t="shared" si="10"/>
        <v>0</v>
      </c>
      <c r="K13" s="18" t="str">
        <f>IF(D13="TOTAL",SUM($K$5:K12),IF('Master Sheet'!F13="YES",'D.A.Arrear Calculation'!F13/2*58%,""))</f>
        <v/>
      </c>
      <c r="L13" s="18">
        <f t="shared" si="0"/>
        <v>0</v>
      </c>
      <c r="M13" s="20">
        <f>IFERROR(IF(D13="TOTAL",SUM($M$5:M12),F13*58/100),"")</f>
        <v>0</v>
      </c>
      <c r="N13" s="18">
        <f t="shared" si="11"/>
        <v>0</v>
      </c>
      <c r="O13" s="18">
        <f t="shared" si="11"/>
        <v>0</v>
      </c>
      <c r="P13" s="18">
        <f t="shared" si="1"/>
        <v>0</v>
      </c>
      <c r="Q13" s="18" t="str">
        <f>IF(D13="TOTAL",SUM($Q$5:Q12),IF('Master Sheet'!F13="YES",'D.A.Arrear Calculation'!F13/2*55%,""))</f>
        <v/>
      </c>
      <c r="R13" s="18">
        <f t="shared" si="2"/>
        <v>0</v>
      </c>
      <c r="S13" s="20">
        <f t="shared" si="3"/>
        <v>0</v>
      </c>
      <c r="T13" s="18">
        <f t="shared" si="4"/>
        <v>0</v>
      </c>
      <c r="U13" s="18">
        <f t="shared" si="5"/>
        <v>0</v>
      </c>
      <c r="V13" s="18">
        <f t="shared" si="5"/>
        <v>0</v>
      </c>
      <c r="W13" s="18" t="str">
        <f t="shared" si="6"/>
        <v/>
      </c>
      <c r="X13" s="18">
        <f t="shared" si="7"/>
        <v>0</v>
      </c>
      <c r="Y13" s="20">
        <f>'Master Sheet'!G13</f>
        <v>0</v>
      </c>
      <c r="Z13" s="18">
        <f>IF(D13="TOTAL",SUM($Z$5:Z12),IF(Y13="GPF",X13-AB13,0))</f>
        <v>0</v>
      </c>
      <c r="AA13" s="18">
        <f>IF(D13="TOTAL",SUM($AA$5:AA12),IF(Y13="GPF 2004",X13-AB13,0))</f>
        <v>0</v>
      </c>
      <c r="AB13" s="18">
        <f>IF(D13="TOTAL",SUM($AB$5:AB12),ROUND(X13*'Master Sheet'!E13/100,0))</f>
        <v>0</v>
      </c>
      <c r="AC13" s="20">
        <f t="shared" si="12"/>
        <v>0</v>
      </c>
      <c r="AD13" s="20">
        <f t="shared" si="13"/>
        <v>0</v>
      </c>
    </row>
    <row r="14" spans="1:30" ht="31.5" customHeight="1">
      <c r="A14" s="16" t="str">
        <f>IF('Master Sheet'!A14="","",'Master Sheet'!A14)</f>
        <v/>
      </c>
      <c r="B14" s="16" t="str">
        <f t="shared" si="14"/>
        <v/>
      </c>
      <c r="C14" s="19">
        <f>VLOOKUP(A14,'Master Sheet'!$A$5:$G$1048576,2,0)</f>
        <v>0</v>
      </c>
      <c r="D14" s="18" t="str">
        <f t="shared" si="8"/>
        <v/>
      </c>
      <c r="E14" s="18">
        <f>IF(D14="TOTAL","TOTAL",'Master Sheet'!C14)</f>
        <v>0</v>
      </c>
      <c r="F14" s="18">
        <f>IF(D14="TOTAL",SUM($F$5:F13),'Master Sheet'!D14)</f>
        <v>0</v>
      </c>
      <c r="G14" s="20">
        <f>IFERROR(IF(D14="TOTAL",SUM($G$5:G13),F14*60/100),"")</f>
        <v>0</v>
      </c>
      <c r="H14" s="18">
        <f t="shared" si="15"/>
        <v>0</v>
      </c>
      <c r="I14" s="18">
        <f t="shared" si="9"/>
        <v>0</v>
      </c>
      <c r="J14" s="18">
        <f t="shared" si="10"/>
        <v>0</v>
      </c>
      <c r="K14" s="18" t="str">
        <f>IF(D14="TOTAL",SUM($K$5:K13),IF('Master Sheet'!F14="YES",'D.A.Arrear Calculation'!F14/2*58%,""))</f>
        <v/>
      </c>
      <c r="L14" s="18">
        <f t="shared" si="0"/>
        <v>0</v>
      </c>
      <c r="M14" s="20">
        <f>IFERROR(IF(D14="TOTAL",SUM($M$5:M13),F14*58/100),"")</f>
        <v>0</v>
      </c>
      <c r="N14" s="18">
        <f t="shared" si="11"/>
        <v>0</v>
      </c>
      <c r="O14" s="18">
        <f t="shared" si="11"/>
        <v>0</v>
      </c>
      <c r="P14" s="18">
        <f t="shared" si="1"/>
        <v>0</v>
      </c>
      <c r="Q14" s="18" t="str">
        <f>IF(D14="TOTAL",SUM($Q$5:Q13),IF('Master Sheet'!F14="YES",'D.A.Arrear Calculation'!F14/2*55%,""))</f>
        <v/>
      </c>
      <c r="R14" s="18">
        <f t="shared" si="2"/>
        <v>0</v>
      </c>
      <c r="S14" s="20">
        <f t="shared" si="3"/>
        <v>0</v>
      </c>
      <c r="T14" s="18">
        <f t="shared" si="4"/>
        <v>0</v>
      </c>
      <c r="U14" s="18">
        <f t="shared" si="5"/>
        <v>0</v>
      </c>
      <c r="V14" s="18">
        <f t="shared" si="5"/>
        <v>0</v>
      </c>
      <c r="W14" s="18" t="str">
        <f t="shared" si="6"/>
        <v/>
      </c>
      <c r="X14" s="18">
        <f t="shared" si="7"/>
        <v>0</v>
      </c>
      <c r="Y14" s="20">
        <f>'Master Sheet'!G14</f>
        <v>0</v>
      </c>
      <c r="Z14" s="18">
        <f>IF(D14="TOTAL",SUM($Z$5:Z13),IF(Y14="GPF",X14-AB14,0))</f>
        <v>0</v>
      </c>
      <c r="AA14" s="18">
        <f>IF(D14="TOTAL",SUM($AA$5:AA13),IF(Y14="GPF 2004",X14-AB14,0))</f>
        <v>0</v>
      </c>
      <c r="AB14" s="18">
        <f>IF(D14="TOTAL",SUM($AB$5:AB13),ROUND(X14*'Master Sheet'!E14/100,0))</f>
        <v>0</v>
      </c>
      <c r="AC14" s="20">
        <f t="shared" si="12"/>
        <v>0</v>
      </c>
      <c r="AD14" s="20">
        <f t="shared" si="13"/>
        <v>0</v>
      </c>
    </row>
    <row r="15" spans="1:30" ht="31.5" customHeight="1">
      <c r="A15" s="16" t="str">
        <f>IF('Master Sheet'!A15="","",'Master Sheet'!A15)</f>
        <v/>
      </c>
      <c r="B15" s="16" t="str">
        <f t="shared" si="14"/>
        <v/>
      </c>
      <c r="C15" s="19">
        <f>VLOOKUP(A15,'Master Sheet'!$A$5:$G$1048576,2,0)</f>
        <v>0</v>
      </c>
      <c r="D15" s="18" t="str">
        <f t="shared" si="8"/>
        <v/>
      </c>
      <c r="E15" s="18">
        <f>IF(D15="TOTAL","TOTAL",'Master Sheet'!C15)</f>
        <v>0</v>
      </c>
      <c r="F15" s="18">
        <f>IF(D15="TOTAL",SUM($F$5:F14),'Master Sheet'!D15)</f>
        <v>0</v>
      </c>
      <c r="G15" s="20">
        <f>IFERROR(IF(D15="TOTAL",SUM($G$5:G14),F15*60/100),"")</f>
        <v>0</v>
      </c>
      <c r="H15" s="18">
        <f t="shared" si="15"/>
        <v>0</v>
      </c>
      <c r="I15" s="18">
        <f t="shared" si="9"/>
        <v>0</v>
      </c>
      <c r="J15" s="18">
        <f t="shared" si="10"/>
        <v>0</v>
      </c>
      <c r="K15" s="18" t="str">
        <f>IF(D15="TOTAL",SUM($K$5:K14),IF('Master Sheet'!F15="YES",'D.A.Arrear Calculation'!F15/2*58%,""))</f>
        <v/>
      </c>
      <c r="L15" s="18">
        <f t="shared" si="0"/>
        <v>0</v>
      </c>
      <c r="M15" s="20">
        <f>IFERROR(IF(D15="TOTAL",SUM($M$5:M14),F15*58/100),"")</f>
        <v>0</v>
      </c>
      <c r="N15" s="18">
        <f t="shared" si="11"/>
        <v>0</v>
      </c>
      <c r="O15" s="18">
        <f t="shared" si="11"/>
        <v>0</v>
      </c>
      <c r="P15" s="18">
        <f t="shared" si="1"/>
        <v>0</v>
      </c>
      <c r="Q15" s="18" t="str">
        <f>IF(D15="TOTAL",SUM($Q$5:Q14),IF('Master Sheet'!F15="YES",'D.A.Arrear Calculation'!F15/2*55%,""))</f>
        <v/>
      </c>
      <c r="R15" s="18">
        <f t="shared" si="2"/>
        <v>0</v>
      </c>
      <c r="S15" s="20">
        <f t="shared" si="3"/>
        <v>0</v>
      </c>
      <c r="T15" s="18">
        <f t="shared" si="4"/>
        <v>0</v>
      </c>
      <c r="U15" s="18">
        <f t="shared" si="5"/>
        <v>0</v>
      </c>
      <c r="V15" s="18">
        <f t="shared" si="5"/>
        <v>0</v>
      </c>
      <c r="W15" s="18" t="str">
        <f t="shared" si="6"/>
        <v/>
      </c>
      <c r="X15" s="18">
        <f t="shared" si="7"/>
        <v>0</v>
      </c>
      <c r="Y15" s="20">
        <f>'Master Sheet'!G15</f>
        <v>0</v>
      </c>
      <c r="Z15" s="18">
        <f>IF(D15="TOTAL",SUM($Z$5:Z14),IF(Y15="GPF",X15-AB15,0))</f>
        <v>0</v>
      </c>
      <c r="AA15" s="18">
        <f>IF(D15="TOTAL",SUM($AA$5:AA14),IF(Y15="GPF 2004",X15-AB15,0))</f>
        <v>0</v>
      </c>
      <c r="AB15" s="18">
        <f>IF(D15="TOTAL",SUM($AB$5:AB14),ROUND(X15*'Master Sheet'!E15/100,0))</f>
        <v>0</v>
      </c>
      <c r="AC15" s="20">
        <f t="shared" si="12"/>
        <v>0</v>
      </c>
      <c r="AD15" s="20">
        <f t="shared" si="13"/>
        <v>0</v>
      </c>
    </row>
    <row r="16" spans="1:30" ht="31.5" customHeight="1">
      <c r="A16" s="16" t="str">
        <f>IF('Master Sheet'!A16="","",'Master Sheet'!A16)</f>
        <v/>
      </c>
      <c r="B16" s="16" t="str">
        <f t="shared" si="14"/>
        <v/>
      </c>
      <c r="C16" s="19">
        <f>VLOOKUP(A16,'Master Sheet'!$A$5:$G$1048576,2,0)</f>
        <v>0</v>
      </c>
      <c r="D16" s="18" t="str">
        <f t="shared" si="8"/>
        <v/>
      </c>
      <c r="E16" s="18">
        <f>IF(D16="TOTAL","TOTAL",'Master Sheet'!C16)</f>
        <v>0</v>
      </c>
      <c r="F16" s="18">
        <f>IF(D16="TOTAL",SUM($F$5:F15),'Master Sheet'!D16)</f>
        <v>0</v>
      </c>
      <c r="G16" s="20">
        <f>IFERROR(IF(D16="TOTAL",SUM($G$5:G15),F16*60/100),"")</f>
        <v>0</v>
      </c>
      <c r="H16" s="18">
        <f t="shared" si="15"/>
        <v>0</v>
      </c>
      <c r="I16" s="18">
        <f t="shared" si="9"/>
        <v>0</v>
      </c>
      <c r="J16" s="18">
        <f t="shared" si="10"/>
        <v>0</v>
      </c>
      <c r="K16" s="18" t="str">
        <f>IF(D16="TOTAL",SUM($K$5:K15),IF('Master Sheet'!F16="YES",'D.A.Arrear Calculation'!F16/2*58%,""))</f>
        <v/>
      </c>
      <c r="L16" s="18">
        <f t="shared" si="0"/>
        <v>0</v>
      </c>
      <c r="M16" s="20">
        <f>IFERROR(IF(D16="TOTAL",SUM($M$5:M15),F16*58/100),"")</f>
        <v>0</v>
      </c>
      <c r="N16" s="18">
        <f t="shared" si="11"/>
        <v>0</v>
      </c>
      <c r="O16" s="18">
        <f t="shared" si="11"/>
        <v>0</v>
      </c>
      <c r="P16" s="18">
        <f t="shared" si="1"/>
        <v>0</v>
      </c>
      <c r="Q16" s="18" t="str">
        <f>IF(D16="TOTAL",SUM($Q$5:Q15),IF('Master Sheet'!F16="YES",'D.A.Arrear Calculation'!F16/2*55%,""))</f>
        <v/>
      </c>
      <c r="R16" s="18">
        <f t="shared" si="2"/>
        <v>0</v>
      </c>
      <c r="S16" s="20">
        <f t="shared" si="3"/>
        <v>0</v>
      </c>
      <c r="T16" s="18">
        <f t="shared" si="4"/>
        <v>0</v>
      </c>
      <c r="U16" s="18">
        <f t="shared" si="5"/>
        <v>0</v>
      </c>
      <c r="V16" s="18">
        <f t="shared" si="5"/>
        <v>0</v>
      </c>
      <c r="W16" s="18" t="str">
        <f t="shared" si="6"/>
        <v/>
      </c>
      <c r="X16" s="18">
        <f t="shared" si="7"/>
        <v>0</v>
      </c>
      <c r="Y16" s="20">
        <f>'Master Sheet'!G16</f>
        <v>0</v>
      </c>
      <c r="Z16" s="18">
        <f>IF(D16="TOTAL",SUM($Z$5:Z15),IF(Y16="GPF",X16-AB16,0))</f>
        <v>0</v>
      </c>
      <c r="AA16" s="18">
        <f>IF(D16="TOTAL",SUM($AA$5:AA15),IF(Y16="GPF 2004",X16-AB16,0))</f>
        <v>0</v>
      </c>
      <c r="AB16" s="18">
        <f>IF(D16="TOTAL",SUM($AB$5:AB15),ROUND(X16*'Master Sheet'!E16/100,0))</f>
        <v>0</v>
      </c>
      <c r="AC16" s="20">
        <f t="shared" si="12"/>
        <v>0</v>
      </c>
      <c r="AD16" s="20">
        <f t="shared" si="13"/>
        <v>0</v>
      </c>
    </row>
    <row r="17" spans="1:30" ht="31.5" customHeight="1">
      <c r="A17" s="16" t="str">
        <f>IF('Master Sheet'!A17="","",'Master Sheet'!A17)</f>
        <v/>
      </c>
      <c r="B17" s="16" t="str">
        <f t="shared" si="14"/>
        <v/>
      </c>
      <c r="C17" s="19">
        <f>VLOOKUP(A17,'Master Sheet'!$A$5:$G$1048576,2,0)</f>
        <v>0</v>
      </c>
      <c r="D17" s="18" t="str">
        <f t="shared" si="8"/>
        <v/>
      </c>
      <c r="E17" s="18">
        <f>IF(D17="TOTAL","TOTAL",'Master Sheet'!C17)</f>
        <v>0</v>
      </c>
      <c r="F17" s="18">
        <f>IF(D17="TOTAL",SUM($F$5:F16),'Master Sheet'!D17)</f>
        <v>0</v>
      </c>
      <c r="G17" s="20">
        <f>IFERROR(IF(D17="TOTAL",SUM($G$5:G16),F17*60/100),"")</f>
        <v>0</v>
      </c>
      <c r="H17" s="18">
        <f t="shared" si="15"/>
        <v>0</v>
      </c>
      <c r="I17" s="18">
        <f t="shared" si="9"/>
        <v>0</v>
      </c>
      <c r="J17" s="18">
        <f t="shared" si="10"/>
        <v>0</v>
      </c>
      <c r="K17" s="18" t="str">
        <f>IF(D17="TOTAL",SUM($K$5:K16),IF('Master Sheet'!F17="YES",'D.A.Arrear Calculation'!F17/2*58%,""))</f>
        <v/>
      </c>
      <c r="L17" s="18">
        <f t="shared" si="0"/>
        <v>0</v>
      </c>
      <c r="M17" s="20">
        <f>IFERROR(IF(D17="TOTAL",SUM($M$5:M16),F17*58/100),"")</f>
        <v>0</v>
      </c>
      <c r="N17" s="18">
        <f t="shared" si="11"/>
        <v>0</v>
      </c>
      <c r="O17" s="18">
        <f t="shared" si="11"/>
        <v>0</v>
      </c>
      <c r="P17" s="18">
        <f t="shared" si="1"/>
        <v>0</v>
      </c>
      <c r="Q17" s="18" t="str">
        <f>IF(D17="TOTAL",SUM($Q$5:Q16),IF('Master Sheet'!F17="YES",'D.A.Arrear Calculation'!F17/2*55%,""))</f>
        <v/>
      </c>
      <c r="R17" s="18">
        <f t="shared" si="2"/>
        <v>0</v>
      </c>
      <c r="S17" s="20">
        <f t="shared" si="3"/>
        <v>0</v>
      </c>
      <c r="T17" s="18">
        <f t="shared" si="4"/>
        <v>0</v>
      </c>
      <c r="U17" s="18">
        <f t="shared" si="5"/>
        <v>0</v>
      </c>
      <c r="V17" s="18">
        <f t="shared" si="5"/>
        <v>0</v>
      </c>
      <c r="W17" s="18" t="str">
        <f t="shared" si="6"/>
        <v/>
      </c>
      <c r="X17" s="18">
        <f t="shared" si="7"/>
        <v>0</v>
      </c>
      <c r="Y17" s="20">
        <f>'Master Sheet'!G17</f>
        <v>0</v>
      </c>
      <c r="Z17" s="18">
        <f>IF(D17="TOTAL",SUM($Z$5:Z16),IF(Y17="GPF",X17-AB17,0))</f>
        <v>0</v>
      </c>
      <c r="AA17" s="18">
        <f>IF(D17="TOTAL",SUM($AA$5:AA16),IF(Y17="GPF 2004",X17-AB17,0))</f>
        <v>0</v>
      </c>
      <c r="AB17" s="18">
        <f>IF(D17="TOTAL",SUM($AB$5:AB16),ROUND(X17*'Master Sheet'!E17/100,0))</f>
        <v>0</v>
      </c>
      <c r="AC17" s="20">
        <f t="shared" si="12"/>
        <v>0</v>
      </c>
      <c r="AD17" s="20">
        <f t="shared" si="13"/>
        <v>0</v>
      </c>
    </row>
    <row r="18" spans="1:30" ht="31.5" customHeight="1">
      <c r="A18" s="16" t="str">
        <f>IF('Master Sheet'!A18="","",'Master Sheet'!A18)</f>
        <v/>
      </c>
      <c r="B18" s="16" t="str">
        <f t="shared" si="14"/>
        <v/>
      </c>
      <c r="C18" s="19">
        <f>VLOOKUP(A18,'Master Sheet'!$A$5:$G$1048576,2,0)</f>
        <v>0</v>
      </c>
      <c r="D18" s="18" t="str">
        <f t="shared" si="8"/>
        <v/>
      </c>
      <c r="E18" s="18">
        <f>IF(D18="TOTAL","TOTAL",'Master Sheet'!C18)</f>
        <v>0</v>
      </c>
      <c r="F18" s="18">
        <f>IF(D18="TOTAL",SUM($F$5:F17),'Master Sheet'!D18)</f>
        <v>0</v>
      </c>
      <c r="G18" s="20">
        <f>IFERROR(IF(D18="TOTAL",SUM($G$5:G17),F18*60/100),"")</f>
        <v>0</v>
      </c>
      <c r="H18" s="18">
        <f t="shared" si="15"/>
        <v>0</v>
      </c>
      <c r="I18" s="18">
        <f t="shared" si="9"/>
        <v>0</v>
      </c>
      <c r="J18" s="18">
        <f t="shared" si="10"/>
        <v>0</v>
      </c>
      <c r="K18" s="18" t="str">
        <f>IF(D18="TOTAL",SUM($K$5:K17),IF('Master Sheet'!F18="YES",'D.A.Arrear Calculation'!F18/2*58%,""))</f>
        <v/>
      </c>
      <c r="L18" s="18">
        <f t="shared" si="0"/>
        <v>0</v>
      </c>
      <c r="M18" s="20">
        <f>IFERROR(IF(D18="TOTAL",SUM($M$5:M17),F18*58/100),"")</f>
        <v>0</v>
      </c>
      <c r="N18" s="18">
        <f t="shared" si="11"/>
        <v>0</v>
      </c>
      <c r="O18" s="18">
        <f t="shared" si="11"/>
        <v>0</v>
      </c>
      <c r="P18" s="18">
        <f t="shared" si="1"/>
        <v>0</v>
      </c>
      <c r="Q18" s="18" t="str">
        <f>IF(D18="TOTAL",SUM($Q$5:Q17),IF('Master Sheet'!F18="YES",'D.A.Arrear Calculation'!F18/2*55%,""))</f>
        <v/>
      </c>
      <c r="R18" s="18">
        <f t="shared" si="2"/>
        <v>0</v>
      </c>
      <c r="S18" s="20">
        <f t="shared" si="3"/>
        <v>0</v>
      </c>
      <c r="T18" s="18">
        <f t="shared" si="4"/>
        <v>0</v>
      </c>
      <c r="U18" s="18">
        <f t="shared" si="5"/>
        <v>0</v>
      </c>
      <c r="V18" s="18">
        <f t="shared" si="5"/>
        <v>0</v>
      </c>
      <c r="W18" s="18" t="str">
        <f t="shared" si="6"/>
        <v/>
      </c>
      <c r="X18" s="18">
        <f t="shared" si="7"/>
        <v>0</v>
      </c>
      <c r="Y18" s="20">
        <f>'Master Sheet'!G18</f>
        <v>0</v>
      </c>
      <c r="Z18" s="18">
        <f>IF(D18="TOTAL",SUM($Z$5:Z17),IF(Y18="GPF",X18-AB18,0))</f>
        <v>0</v>
      </c>
      <c r="AA18" s="18">
        <f>IF(D18="TOTAL",SUM($AA$5:AA17),IF(Y18="GPF 2004",X18-AB18,0))</f>
        <v>0</v>
      </c>
      <c r="AB18" s="18">
        <f>IF(D18="TOTAL",SUM($AB$5:AB17),ROUND(X18*'Master Sheet'!E18/100,0))</f>
        <v>0</v>
      </c>
      <c r="AC18" s="20">
        <f t="shared" si="12"/>
        <v>0</v>
      </c>
      <c r="AD18" s="20">
        <f t="shared" si="13"/>
        <v>0</v>
      </c>
    </row>
    <row r="19" spans="1:30" ht="31.5" customHeight="1">
      <c r="A19" s="16" t="str">
        <f>IF('Master Sheet'!A19="","",'Master Sheet'!A19)</f>
        <v/>
      </c>
      <c r="B19" s="16" t="str">
        <f t="shared" si="14"/>
        <v/>
      </c>
      <c r="C19" s="19">
        <f>VLOOKUP(A19,'Master Sheet'!$A$5:$G$1048576,2,0)</f>
        <v>0</v>
      </c>
      <c r="D19" s="18" t="str">
        <f t="shared" si="8"/>
        <v/>
      </c>
      <c r="E19" s="18">
        <f>IF(D19="TOTAL","TOTAL",'Master Sheet'!C19)</f>
        <v>0</v>
      </c>
      <c r="F19" s="18">
        <f>IF(D19="TOTAL",SUM($F$5:F18),'Master Sheet'!D19)</f>
        <v>0</v>
      </c>
      <c r="G19" s="20">
        <f>IFERROR(IF(D19="TOTAL",SUM($G$5:G18),F19*60/100),"")</f>
        <v>0</v>
      </c>
      <c r="H19" s="18">
        <f t="shared" si="15"/>
        <v>0</v>
      </c>
      <c r="I19" s="18">
        <f t="shared" si="9"/>
        <v>0</v>
      </c>
      <c r="J19" s="18">
        <f t="shared" si="10"/>
        <v>0</v>
      </c>
      <c r="K19" s="18" t="str">
        <f>IF(D19="TOTAL",SUM($K$5:K18),IF('Master Sheet'!F19="YES",'D.A.Arrear Calculation'!F19/2*58%,""))</f>
        <v/>
      </c>
      <c r="L19" s="18">
        <f t="shared" si="0"/>
        <v>0</v>
      </c>
      <c r="M19" s="20">
        <f>IFERROR(IF(D19="TOTAL",SUM($M$5:M18),F19*58/100),"")</f>
        <v>0</v>
      </c>
      <c r="N19" s="18">
        <f t="shared" si="11"/>
        <v>0</v>
      </c>
      <c r="O19" s="18">
        <f t="shared" si="11"/>
        <v>0</v>
      </c>
      <c r="P19" s="18">
        <f t="shared" si="1"/>
        <v>0</v>
      </c>
      <c r="Q19" s="18" t="str">
        <f>IF(D19="TOTAL",SUM($Q$5:Q18),IF('Master Sheet'!F19="YES",'D.A.Arrear Calculation'!F19/2*55%,""))</f>
        <v/>
      </c>
      <c r="R19" s="18">
        <f t="shared" si="2"/>
        <v>0</v>
      </c>
      <c r="S19" s="20">
        <f t="shared" si="3"/>
        <v>0</v>
      </c>
      <c r="T19" s="18">
        <f t="shared" si="4"/>
        <v>0</v>
      </c>
      <c r="U19" s="18">
        <f t="shared" si="5"/>
        <v>0</v>
      </c>
      <c r="V19" s="18">
        <f t="shared" si="5"/>
        <v>0</v>
      </c>
      <c r="W19" s="18" t="str">
        <f t="shared" si="6"/>
        <v/>
      </c>
      <c r="X19" s="18">
        <f t="shared" si="7"/>
        <v>0</v>
      </c>
      <c r="Y19" s="20">
        <f>'Master Sheet'!G19</f>
        <v>0</v>
      </c>
      <c r="Z19" s="18">
        <f>IF(D19="TOTAL",SUM($Z$5:Z18),IF(Y19="GPF",X19-AB19,0))</f>
        <v>0</v>
      </c>
      <c r="AA19" s="18">
        <f>IF(D19="TOTAL",SUM($AA$5:AA18),IF(Y19="GPF 2004",X19-AB19,0))</f>
        <v>0</v>
      </c>
      <c r="AB19" s="18">
        <f>IF(D19="TOTAL",SUM($AB$5:AB18),ROUND(X19*'Master Sheet'!E19/100,0))</f>
        <v>0</v>
      </c>
      <c r="AC19" s="20">
        <f t="shared" si="12"/>
        <v>0</v>
      </c>
      <c r="AD19" s="20">
        <f t="shared" si="13"/>
        <v>0</v>
      </c>
    </row>
    <row r="20" spans="1:30" ht="31.5" customHeight="1">
      <c r="A20" s="16" t="str">
        <f>IF('Master Sheet'!A20="","",'Master Sheet'!A20)</f>
        <v/>
      </c>
      <c r="B20" s="16" t="str">
        <f t="shared" si="14"/>
        <v/>
      </c>
      <c r="C20" s="19">
        <f>VLOOKUP(A20,'Master Sheet'!$A$5:$G$1048576,2,0)</f>
        <v>0</v>
      </c>
      <c r="D20" s="18" t="str">
        <f t="shared" si="8"/>
        <v/>
      </c>
      <c r="E20" s="18">
        <f>IF(D20="TOTAL","TOTAL",'Master Sheet'!C20)</f>
        <v>0</v>
      </c>
      <c r="F20" s="18">
        <f>IF(D20="TOTAL",SUM($F$5:F19),'Master Sheet'!D20)</f>
        <v>0</v>
      </c>
      <c r="G20" s="20">
        <f>IFERROR(IF(D20="TOTAL",SUM($G$5:G19),F20*60/100),"")</f>
        <v>0</v>
      </c>
      <c r="H20" s="18">
        <f t="shared" si="15"/>
        <v>0</v>
      </c>
      <c r="I20" s="18">
        <f t="shared" si="9"/>
        <v>0</v>
      </c>
      <c r="J20" s="18">
        <f t="shared" si="10"/>
        <v>0</v>
      </c>
      <c r="K20" s="18" t="str">
        <f>IF(D20="TOTAL",SUM($K$5:K19),IF('Master Sheet'!F20="YES",'D.A.Arrear Calculation'!F20/2*58%,""))</f>
        <v/>
      </c>
      <c r="L20" s="18">
        <f t="shared" si="0"/>
        <v>0</v>
      </c>
      <c r="M20" s="20">
        <f>IFERROR(IF(D20="TOTAL",SUM($M$5:M19),F20*58/100),"")</f>
        <v>0</v>
      </c>
      <c r="N20" s="18">
        <f t="shared" si="11"/>
        <v>0</v>
      </c>
      <c r="O20" s="18">
        <f t="shared" si="11"/>
        <v>0</v>
      </c>
      <c r="P20" s="18">
        <f t="shared" si="1"/>
        <v>0</v>
      </c>
      <c r="Q20" s="18" t="str">
        <f>IF(D20="TOTAL",SUM($Q$5:Q19),IF('Master Sheet'!F20="YES",'D.A.Arrear Calculation'!F20/2*55%,""))</f>
        <v/>
      </c>
      <c r="R20" s="18">
        <f t="shared" si="2"/>
        <v>0</v>
      </c>
      <c r="S20" s="20">
        <f t="shared" si="3"/>
        <v>0</v>
      </c>
      <c r="T20" s="18">
        <f t="shared" si="4"/>
        <v>0</v>
      </c>
      <c r="U20" s="18">
        <f t="shared" si="5"/>
        <v>0</v>
      </c>
      <c r="V20" s="18">
        <f t="shared" si="5"/>
        <v>0</v>
      </c>
      <c r="W20" s="18" t="str">
        <f t="shared" si="6"/>
        <v/>
      </c>
      <c r="X20" s="18">
        <f t="shared" si="7"/>
        <v>0</v>
      </c>
      <c r="Y20" s="20">
        <f>'Master Sheet'!G20</f>
        <v>0</v>
      </c>
      <c r="Z20" s="18">
        <f>IF(D20="TOTAL",SUM($Z$5:Z19),IF(Y20="GPF",X20-AB20,0))</f>
        <v>0</v>
      </c>
      <c r="AA20" s="18">
        <f>IF(D20="TOTAL",SUM($AA$5:AA19),IF(Y20="GPF 2004",X20-AB20,0))</f>
        <v>0</v>
      </c>
      <c r="AB20" s="18">
        <f>IF(D20="TOTAL",SUM($AB$5:AB19),ROUND(X20*'Master Sheet'!E20/100,0))</f>
        <v>0</v>
      </c>
      <c r="AC20" s="20">
        <f t="shared" si="12"/>
        <v>0</v>
      </c>
      <c r="AD20" s="20">
        <f t="shared" si="13"/>
        <v>0</v>
      </c>
    </row>
    <row r="21" spans="1:30" ht="31.5" customHeight="1">
      <c r="A21" s="16" t="str">
        <f>IF('Master Sheet'!A21="","",'Master Sheet'!A21)</f>
        <v/>
      </c>
      <c r="B21" s="16" t="str">
        <f t="shared" si="14"/>
        <v/>
      </c>
      <c r="C21" s="19">
        <f>VLOOKUP(A21,'Master Sheet'!$A$5:$G$1048576,2,0)</f>
        <v>0</v>
      </c>
      <c r="D21" s="18" t="str">
        <f t="shared" si="8"/>
        <v/>
      </c>
      <c r="E21" s="18">
        <f>IF(D21="TOTAL","TOTAL",'Master Sheet'!C21)</f>
        <v>0</v>
      </c>
      <c r="F21" s="18">
        <f>IF(D21="TOTAL",SUM($F$5:F20),'Master Sheet'!D21)</f>
        <v>0</v>
      </c>
      <c r="G21" s="20">
        <f>IFERROR(IF(D21="TOTAL",SUM($G$5:G20),F21*60/100),"")</f>
        <v>0</v>
      </c>
      <c r="H21" s="18">
        <f t="shared" si="15"/>
        <v>0</v>
      </c>
      <c r="I21" s="18">
        <f t="shared" si="9"/>
        <v>0</v>
      </c>
      <c r="J21" s="18">
        <f t="shared" si="10"/>
        <v>0</v>
      </c>
      <c r="K21" s="18" t="str">
        <f>IF(D21="TOTAL",SUM($K$5:K20),IF('Master Sheet'!F21="YES",'D.A.Arrear Calculation'!F21/2*58%,""))</f>
        <v/>
      </c>
      <c r="L21" s="18">
        <f t="shared" si="0"/>
        <v>0</v>
      </c>
      <c r="M21" s="20">
        <f>IFERROR(IF(D21="TOTAL",SUM($M$5:M20),F21*58/100),"")</f>
        <v>0</v>
      </c>
      <c r="N21" s="18">
        <f t="shared" si="11"/>
        <v>0</v>
      </c>
      <c r="O21" s="18">
        <f t="shared" si="11"/>
        <v>0</v>
      </c>
      <c r="P21" s="18">
        <f t="shared" si="11"/>
        <v>0</v>
      </c>
      <c r="Q21" s="18" t="str">
        <f>IF(D21="TOTAL",SUM($Q$5:Q20),IF('Master Sheet'!F21="YES",'D.A.Arrear Calculation'!F21/2*55%,""))</f>
        <v/>
      </c>
      <c r="R21" s="18">
        <f t="shared" si="2"/>
        <v>0</v>
      </c>
      <c r="S21" s="20">
        <f t="shared" si="3"/>
        <v>0</v>
      </c>
      <c r="T21" s="18">
        <f t="shared" si="4"/>
        <v>0</v>
      </c>
      <c r="U21" s="18">
        <f t="shared" si="5"/>
        <v>0</v>
      </c>
      <c r="V21" s="18">
        <f t="shared" si="5"/>
        <v>0</v>
      </c>
      <c r="W21" s="18" t="str">
        <f t="shared" si="6"/>
        <v/>
      </c>
      <c r="X21" s="18">
        <f t="shared" si="7"/>
        <v>0</v>
      </c>
      <c r="Y21" s="20">
        <f>'Master Sheet'!G21</f>
        <v>0</v>
      </c>
      <c r="Z21" s="18">
        <f>IF(D21="TOTAL",SUM($Z$5:Z20),IF(Y21="GPF",X21-AB21,0))</f>
        <v>0</v>
      </c>
      <c r="AA21" s="18">
        <f>IF(D21="TOTAL",SUM($AA$5:AA20),IF(Y21="GPF 2004",X21-AB21,0))</f>
        <v>0</v>
      </c>
      <c r="AB21" s="18">
        <f>IF(D21="TOTAL",SUM($AB$5:AB20),ROUND(X21*'Master Sheet'!E21/100,0))</f>
        <v>0</v>
      </c>
      <c r="AC21" s="20">
        <f t="shared" si="12"/>
        <v>0</v>
      </c>
      <c r="AD21" s="20">
        <f t="shared" si="13"/>
        <v>0</v>
      </c>
    </row>
    <row r="22" spans="1:30" ht="31.5" customHeight="1">
      <c r="A22" s="16" t="str">
        <f>IF('Master Sheet'!A22="","",'Master Sheet'!A22)</f>
        <v/>
      </c>
      <c r="B22" s="16" t="str">
        <f t="shared" si="14"/>
        <v/>
      </c>
      <c r="C22" s="19">
        <f>VLOOKUP(A22,'Master Sheet'!$A$5:$G$1048576,2,0)</f>
        <v>0</v>
      </c>
      <c r="D22" s="18" t="str">
        <f t="shared" si="8"/>
        <v/>
      </c>
      <c r="E22" s="18">
        <f>IF(D22="TOTAL","TOTAL",'Master Sheet'!C22)</f>
        <v>0</v>
      </c>
      <c r="F22" s="18">
        <f>IF(D22="TOTAL",SUM($F$5:F21),'Master Sheet'!D22)</f>
        <v>0</v>
      </c>
      <c r="G22" s="20">
        <f>IFERROR(IF(D22="TOTAL",SUM($G$5:G21),F22*60/100),"")</f>
        <v>0</v>
      </c>
      <c r="H22" s="18">
        <f t="shared" si="15"/>
        <v>0</v>
      </c>
      <c r="I22" s="18">
        <f t="shared" si="9"/>
        <v>0</v>
      </c>
      <c r="J22" s="18">
        <f t="shared" si="10"/>
        <v>0</v>
      </c>
      <c r="K22" s="18" t="str">
        <f>IF(D22="TOTAL",SUM($K$5:K21),IF('Master Sheet'!F22="YES",'D.A.Arrear Calculation'!F22/2*58%,""))</f>
        <v/>
      </c>
      <c r="L22" s="18">
        <f t="shared" si="0"/>
        <v>0</v>
      </c>
      <c r="M22" s="20">
        <f>IFERROR(IF(D22="TOTAL",SUM($M$5:M21),F22*58/100),"")</f>
        <v>0</v>
      </c>
      <c r="N22" s="18">
        <f t="shared" si="11"/>
        <v>0</v>
      </c>
      <c r="O22" s="18">
        <f t="shared" si="11"/>
        <v>0</v>
      </c>
      <c r="P22" s="18">
        <f t="shared" si="11"/>
        <v>0</v>
      </c>
      <c r="Q22" s="18" t="str">
        <f>IF(D22="TOTAL",SUM($Q$5:Q21),IF('Master Sheet'!F22="YES",'D.A.Arrear Calculation'!F22/2*55%,""))</f>
        <v/>
      </c>
      <c r="R22" s="18">
        <f t="shared" si="2"/>
        <v>0</v>
      </c>
      <c r="S22" s="20">
        <f t="shared" si="3"/>
        <v>0</v>
      </c>
      <c r="T22" s="18">
        <f t="shared" si="4"/>
        <v>0</v>
      </c>
      <c r="U22" s="18">
        <f t="shared" si="5"/>
        <v>0</v>
      </c>
      <c r="V22" s="18">
        <f t="shared" si="5"/>
        <v>0</v>
      </c>
      <c r="W22" s="18" t="str">
        <f t="shared" si="6"/>
        <v/>
      </c>
      <c r="X22" s="18">
        <f t="shared" si="7"/>
        <v>0</v>
      </c>
      <c r="Y22" s="20">
        <f>'Master Sheet'!G22</f>
        <v>0</v>
      </c>
      <c r="Z22" s="18">
        <f>IF(D22="TOTAL",SUM($Z$5:Z21),IF(Y22="GPF",X22-AB22,0))</f>
        <v>0</v>
      </c>
      <c r="AA22" s="18">
        <f>IF(D22="TOTAL",SUM($AA$5:AA21),IF(Y22="GPF 2004",X22-AB22,0))</f>
        <v>0</v>
      </c>
      <c r="AB22" s="18">
        <f>IF(D22="TOTAL",SUM($AB$5:AB21),ROUND(X22*'Master Sheet'!E22/100,0))</f>
        <v>0</v>
      </c>
      <c r="AC22" s="20">
        <f t="shared" si="12"/>
        <v>0</v>
      </c>
      <c r="AD22" s="20">
        <f t="shared" si="13"/>
        <v>0</v>
      </c>
    </row>
    <row r="23" spans="1:30" ht="31.5" customHeight="1">
      <c r="A23" s="16" t="str">
        <f>IF('Master Sheet'!A23="","",'Master Sheet'!A23)</f>
        <v/>
      </c>
      <c r="B23" s="16" t="str">
        <f t="shared" si="14"/>
        <v/>
      </c>
      <c r="C23" s="19">
        <f>VLOOKUP(A23,'Master Sheet'!$A$5:$G$1048576,2,0)</f>
        <v>0</v>
      </c>
      <c r="D23" s="18" t="str">
        <f t="shared" si="8"/>
        <v/>
      </c>
      <c r="E23" s="18">
        <f>IF(D23="TOTAL","TOTAL",'Master Sheet'!C23)</f>
        <v>0</v>
      </c>
      <c r="F23" s="18">
        <f>IF(D23="TOTAL",SUM($F$5:F22),'Master Sheet'!D23)</f>
        <v>0</v>
      </c>
      <c r="G23" s="20">
        <f>IFERROR(IF(D23="TOTAL",SUM($G$5:G22),F23*60/100),"")</f>
        <v>0</v>
      </c>
      <c r="H23" s="18">
        <f t="shared" si="15"/>
        <v>0</v>
      </c>
      <c r="I23" s="18">
        <f t="shared" si="9"/>
        <v>0</v>
      </c>
      <c r="J23" s="18">
        <f t="shared" si="10"/>
        <v>0</v>
      </c>
      <c r="K23" s="18" t="str">
        <f>IF(D23="TOTAL",SUM($K$5:K22),IF('Master Sheet'!F23="YES",'D.A.Arrear Calculation'!F23/2*58%,""))</f>
        <v/>
      </c>
      <c r="L23" s="18">
        <f t="shared" si="0"/>
        <v>0</v>
      </c>
      <c r="M23" s="20">
        <f>IFERROR(IF(D23="TOTAL",SUM($M$5:M22),F23*58/100),"")</f>
        <v>0</v>
      </c>
      <c r="N23" s="18">
        <f t="shared" si="11"/>
        <v>0</v>
      </c>
      <c r="O23" s="18">
        <f t="shared" si="11"/>
        <v>0</v>
      </c>
      <c r="P23" s="18">
        <f t="shared" si="11"/>
        <v>0</v>
      </c>
      <c r="Q23" s="18" t="str">
        <f>IF(D23="TOTAL",SUM($Q$5:Q22),IF('Master Sheet'!F23="YES",'D.A.Arrear Calculation'!F23/2*55%,""))</f>
        <v/>
      </c>
      <c r="R23" s="18">
        <f t="shared" si="2"/>
        <v>0</v>
      </c>
      <c r="S23" s="20">
        <f t="shared" si="3"/>
        <v>0</v>
      </c>
      <c r="T23" s="18">
        <f t="shared" si="4"/>
        <v>0</v>
      </c>
      <c r="U23" s="18">
        <f t="shared" si="5"/>
        <v>0</v>
      </c>
      <c r="V23" s="18">
        <f t="shared" si="5"/>
        <v>0</v>
      </c>
      <c r="W23" s="18" t="str">
        <f t="shared" si="6"/>
        <v/>
      </c>
      <c r="X23" s="18">
        <f t="shared" si="7"/>
        <v>0</v>
      </c>
      <c r="Y23" s="20">
        <f>'Master Sheet'!G23</f>
        <v>0</v>
      </c>
      <c r="Z23" s="18">
        <f>IF(D23="TOTAL",SUM($Z$5:Z22),IF(Y23="GPF",X23-AB23,0))</f>
        <v>0</v>
      </c>
      <c r="AA23" s="18">
        <f>IF(D23="TOTAL",SUM($AA$5:AA22),IF(Y23="GPF 2004",X23-AB23,0))</f>
        <v>0</v>
      </c>
      <c r="AB23" s="18">
        <f>IF(D23="TOTAL",SUM($AB$5:AB22),ROUND(X23*'Master Sheet'!E23/100,0))</f>
        <v>0</v>
      </c>
      <c r="AC23" s="20">
        <f t="shared" si="12"/>
        <v>0</v>
      </c>
      <c r="AD23" s="20">
        <f t="shared" si="13"/>
        <v>0</v>
      </c>
    </row>
    <row r="24" spans="1:30" ht="31.5" customHeight="1">
      <c r="A24" s="16" t="str">
        <f>IF('Master Sheet'!A24="","",'Master Sheet'!A24)</f>
        <v/>
      </c>
      <c r="B24" s="16" t="str">
        <f t="shared" si="14"/>
        <v/>
      </c>
      <c r="C24" s="19">
        <f>VLOOKUP(A24,'Master Sheet'!$A$5:$G$1048576,2,0)</f>
        <v>0</v>
      </c>
      <c r="D24" s="18" t="str">
        <f>IF(A24=B24,"","TOTAL")</f>
        <v/>
      </c>
      <c r="E24" s="18">
        <f>IF(D24="TOTAL","TOTAL",'Master Sheet'!C24)</f>
        <v>0</v>
      </c>
      <c r="F24" s="18">
        <f>IF(D24="TOTAL",SUM($F$5:F23),'Master Sheet'!D24)</f>
        <v>0</v>
      </c>
      <c r="G24" s="20">
        <f>IFERROR(IF(D24="TOTAL",SUM($G$5:G23),F24*60/100),"")</f>
        <v>0</v>
      </c>
      <c r="H24" s="18">
        <f t="shared" si="15"/>
        <v>0</v>
      </c>
      <c r="I24" s="18">
        <f t="shared" si="9"/>
        <v>0</v>
      </c>
      <c r="J24" s="18">
        <f t="shared" si="10"/>
        <v>0</v>
      </c>
      <c r="K24" s="18" t="str">
        <f>IF(D24="TOTAL",SUM($K$5:K23),IF('Master Sheet'!F24="YES",'D.A.Arrear Calculation'!F24/2*58%,""))</f>
        <v/>
      </c>
      <c r="L24" s="18">
        <f t="shared" si="0"/>
        <v>0</v>
      </c>
      <c r="M24" s="20">
        <f>IFERROR(IF(D24="TOTAL",SUM($M$5:M23),F24*58/100),"")</f>
        <v>0</v>
      </c>
      <c r="N24" s="18">
        <f t="shared" si="11"/>
        <v>0</v>
      </c>
      <c r="O24" s="18">
        <f t="shared" si="11"/>
        <v>0</v>
      </c>
      <c r="P24" s="18">
        <f t="shared" si="11"/>
        <v>0</v>
      </c>
      <c r="Q24" s="18" t="str">
        <f>IF(D24="TOTAL",SUM($Q$5:Q23),IF('Master Sheet'!F24="YES",'D.A.Arrear Calculation'!F24/2*55%,""))</f>
        <v/>
      </c>
      <c r="R24" s="18">
        <f t="shared" si="2"/>
        <v>0</v>
      </c>
      <c r="S24" s="20">
        <f t="shared" si="3"/>
        <v>0</v>
      </c>
      <c r="T24" s="18">
        <f t="shared" si="4"/>
        <v>0</v>
      </c>
      <c r="U24" s="18">
        <f t="shared" si="5"/>
        <v>0</v>
      </c>
      <c r="V24" s="18">
        <f t="shared" si="5"/>
        <v>0</v>
      </c>
      <c r="W24" s="18" t="str">
        <f t="shared" si="6"/>
        <v/>
      </c>
      <c r="X24" s="18">
        <f t="shared" si="7"/>
        <v>0</v>
      </c>
      <c r="Y24" s="20">
        <f>'Master Sheet'!G24</f>
        <v>0</v>
      </c>
      <c r="Z24" s="18">
        <f>IF(D24="TOTAL",SUM($Z$5:Z23),IF(Y24="GPF",X24-AB24,0))</f>
        <v>0</v>
      </c>
      <c r="AA24" s="18">
        <f>IF(D24="TOTAL",SUM($AA$5:AA23),IF(Y24="GPF 2004",X24-AB24,0))</f>
        <v>0</v>
      </c>
      <c r="AB24" s="18">
        <f>IF(D24="TOTAL",SUM($AB$5:AB23),ROUND(X24*'Master Sheet'!E24/100,0))</f>
        <v>0</v>
      </c>
      <c r="AC24" s="20">
        <f t="shared" si="12"/>
        <v>0</v>
      </c>
      <c r="AD24" s="20">
        <f t="shared" si="13"/>
        <v>0</v>
      </c>
    </row>
    <row r="25" spans="1:30" ht="25.5" customHeight="1">
      <c r="A25" s="21"/>
      <c r="B25" s="16" t="str">
        <f t="shared" si="14"/>
        <v/>
      </c>
      <c r="C25" s="21"/>
      <c r="D25" s="16" t="str">
        <f t="shared" si="8"/>
        <v/>
      </c>
      <c r="E25" s="18">
        <f>IF(D25="TOTAL","TOTAL",'Master Sheet'!C25)</f>
        <v>0</v>
      </c>
      <c r="F25" s="18">
        <f>IF(D25="TOTAL",SUM($F$5:F24),'Master Sheet'!D25)</f>
        <v>0</v>
      </c>
      <c r="G25" s="20">
        <f>IFERROR(IF(D25="TOTAL",SUM($G$5:G24),F25*60/100),"")</f>
        <v>0</v>
      </c>
      <c r="H25" s="16">
        <f t="shared" si="15"/>
        <v>0</v>
      </c>
      <c r="I25" s="18">
        <f t="shared" si="9"/>
        <v>0</v>
      </c>
      <c r="J25" s="18">
        <f t="shared" si="10"/>
        <v>0</v>
      </c>
      <c r="K25" s="18" t="str">
        <f>IF(D25="TOTAL",SUM($K$5:K24),IF('Master Sheet'!F25="YES",'D.A.Arrear Calculation'!F25/2*58%,""))</f>
        <v/>
      </c>
      <c r="L25" s="18">
        <f t="shared" si="0"/>
        <v>0</v>
      </c>
      <c r="M25" s="20">
        <f>IFERROR(IF(D25="TOTAL",SUM($M$5:M24),F25*58/100),"")</f>
        <v>0</v>
      </c>
      <c r="N25" s="16">
        <f t="shared" si="11"/>
        <v>0</v>
      </c>
      <c r="O25" s="18">
        <f t="shared" si="11"/>
        <v>0</v>
      </c>
      <c r="P25" s="18">
        <f t="shared" si="11"/>
        <v>0</v>
      </c>
      <c r="Q25" s="18" t="str">
        <f>IF(D25="TOTAL",SUM($Q$5:Q24),IF('Master Sheet'!F25="YES",'D.A.Arrear Calculation'!F25/2*55%,""))</f>
        <v/>
      </c>
      <c r="R25" s="18">
        <f t="shared" si="2"/>
        <v>0</v>
      </c>
      <c r="S25" s="20">
        <f t="shared" si="3"/>
        <v>0</v>
      </c>
      <c r="T25" s="16">
        <f t="shared" si="4"/>
        <v>0</v>
      </c>
      <c r="U25" s="18">
        <f t="shared" si="5"/>
        <v>0</v>
      </c>
      <c r="V25" s="18">
        <f t="shared" si="5"/>
        <v>0</v>
      </c>
      <c r="W25" s="18" t="str">
        <f t="shared" si="6"/>
        <v/>
      </c>
      <c r="X25" s="18">
        <f t="shared" si="7"/>
        <v>0</v>
      </c>
      <c r="Y25" s="20">
        <f>'Master Sheet'!G25</f>
        <v>0</v>
      </c>
      <c r="Z25" s="16">
        <f>IF(D25="TOTAL",SUM($Z$5:Z24),IF(Y25="GPF",X25-AB25,0))</f>
        <v>0</v>
      </c>
      <c r="AA25" s="16">
        <f>IF(D25="TOTAL",SUM($AA$5:AA24),IF(Y25="GPF 2004",X25-AB25,0))</f>
        <v>0</v>
      </c>
      <c r="AB25" s="18">
        <f>IF(D25="TOTAL",SUM($AB$5:AB24),ROUND(X25*'Master Sheet'!E25/100,0))</f>
        <v>0</v>
      </c>
      <c r="AC25" s="20">
        <f t="shared" si="12"/>
        <v>0</v>
      </c>
      <c r="AD25" s="20">
        <f t="shared" si="13"/>
        <v>0</v>
      </c>
    </row>
  </sheetData>
  <sheetProtection password="9090" sheet="1" objects="1" scenarios="1" formatRows="0"/>
  <mergeCells count="13">
    <mergeCell ref="A2:AD2"/>
    <mergeCell ref="A1:AD1"/>
    <mergeCell ref="E3:E4"/>
    <mergeCell ref="C3:C4"/>
    <mergeCell ref="A3:A4"/>
    <mergeCell ref="F3:F4"/>
    <mergeCell ref="G3:L3"/>
    <mergeCell ref="M3:R3"/>
    <mergeCell ref="D3:D4"/>
    <mergeCell ref="S3:X3"/>
    <mergeCell ref="AC3:AC4"/>
    <mergeCell ref="AD3:AD4"/>
    <mergeCell ref="Z3:AB3"/>
  </mergeCells>
  <conditionalFormatting sqref="A5:AD25">
    <cfRule type="expression" dxfId="1" priority="21">
      <formula>$B5&lt;&gt;""</formula>
    </cfRule>
    <cfRule type="expression" dxfId="0" priority="22">
      <formula>$D5="TOTAL"</formula>
    </cfRule>
  </conditionalFormatting>
  <pageMargins left="0.42" right="0.41" top="0.33" bottom="0.46" header="0.3" footer="0.21"/>
  <pageSetup paperSize="9" scale="65" orientation="landscape" r:id="rId1"/>
  <headerFooter>
    <oddFooter>&amp;C&amp;"Arial Black,Regular"WWW.RAJTEACHERS.NET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 Sheet</vt:lpstr>
      <vt:lpstr>D.A.Arrear Calculation</vt:lpstr>
      <vt:lpstr>'D.A.Arrear Calculation'!Print_Area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abc</cp:lastModifiedBy>
  <cp:lastPrinted>2024-11-23T14:04:01Z</cp:lastPrinted>
  <dcterms:created xsi:type="dcterms:W3CDTF">1996-10-14T23:33:28Z</dcterms:created>
  <dcterms:modified xsi:type="dcterms:W3CDTF">2026-04-24T07:03:46Z</dcterms:modified>
</cp:coreProperties>
</file>