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08B13184-1B98-4A32-A4F9-D2E56A33140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alary Sheet" sheetId="2" r:id="rId1"/>
    <sheet name="Other Deduction" sheetId="1" r:id="rId2"/>
    <sheet name="Tax Old Regime" sheetId="3" r:id="rId3"/>
    <sheet name="Tax New Regime" sheetId="10" r:id="rId4"/>
    <sheet name="Form 16 New Regime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Sheet'!$C$1:$W$37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Sheet'!$Y:$XFD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'Salary Sheet'!$C$1:$W$35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Sheet'!$948:$1048576,'Salary Sheet'!$36:$947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Sheet'!$Y:$XFD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'Salary Sheet'!$C$1:$W$35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Sheet'!$948:$1048576,'Salary Sheet'!$36:$947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" i="10" l="1"/>
  <c r="G125" i="9" l="1"/>
  <c r="E11" i="2" l="1"/>
  <c r="D2" i="1" l="1"/>
  <c r="B2" i="1"/>
  <c r="A2" i="1"/>
  <c r="A147" i="9"/>
  <c r="B146" i="9"/>
  <c r="G12" i="9"/>
  <c r="O65" i="10"/>
  <c r="Q62" i="10"/>
  <c r="O28" i="10"/>
  <c r="I28" i="10"/>
  <c r="O27" i="10"/>
  <c r="I27" i="10"/>
  <c r="O26" i="10"/>
  <c r="O25" i="10"/>
  <c r="O24" i="10"/>
  <c r="I24" i="10"/>
  <c r="O23" i="10"/>
  <c r="I23" i="10"/>
  <c r="O22" i="10"/>
  <c r="I22" i="10"/>
  <c r="O21" i="10"/>
  <c r="Q16" i="10"/>
  <c r="K13" i="10"/>
  <c r="H13" i="10"/>
  <c r="M11" i="10"/>
  <c r="E13" i="10" s="1"/>
  <c r="M8" i="10"/>
  <c r="M7" i="10"/>
  <c r="P3" i="10"/>
  <c r="L3" i="10"/>
  <c r="E3" i="10"/>
  <c r="B1" i="10"/>
  <c r="O62" i="3"/>
  <c r="Q43" i="3"/>
  <c r="Q42" i="3"/>
  <c r="Q33" i="3"/>
  <c r="Q36" i="3"/>
  <c r="K13" i="3"/>
  <c r="H13" i="3"/>
  <c r="I28" i="3"/>
  <c r="O28" i="3"/>
  <c r="O27" i="3"/>
  <c r="O26" i="3"/>
  <c r="O25" i="3"/>
  <c r="O24" i="3"/>
  <c r="O23" i="3"/>
  <c r="O22" i="3"/>
  <c r="O21" i="3"/>
  <c r="M13" i="10" l="1"/>
  <c r="Q14" i="10" s="1"/>
  <c r="T30" i="2"/>
  <c r="S12" i="2"/>
  <c r="S13" i="2" s="1"/>
  <c r="P3" i="3"/>
  <c r="E3" i="3"/>
  <c r="L3" i="3"/>
  <c r="V23" i="2"/>
  <c r="V24" i="2"/>
  <c r="V25" i="2"/>
  <c r="V26" i="2"/>
  <c r="Q11" i="2"/>
  <c r="P12" i="2"/>
  <c r="P13" i="2" s="1"/>
  <c r="P14" i="2" s="1"/>
  <c r="P15" i="2" s="1"/>
  <c r="P16" i="2" s="1"/>
  <c r="P17" i="2" s="1"/>
  <c r="P18" i="2" s="1"/>
  <c r="P19" i="2" s="1"/>
  <c r="P20" i="2" s="1"/>
  <c r="P21" i="2" s="1"/>
  <c r="P22" i="2" s="1"/>
  <c r="M11" i="2"/>
  <c r="V11" i="2" s="1"/>
  <c r="S14" i="2" l="1"/>
  <c r="S15" i="2" s="1"/>
  <c r="S16" i="2" s="1"/>
  <c r="S17" i="2" s="1"/>
  <c r="S18" i="2" s="1"/>
  <c r="S19" i="2" s="1"/>
  <c r="S20" i="2" s="1"/>
  <c r="S21" i="2" s="1"/>
  <c r="S22" i="2" s="1"/>
  <c r="P30" i="2"/>
  <c r="Q12" i="2"/>
  <c r="N10" i="2"/>
  <c r="M10" i="2"/>
  <c r="S30" i="2" l="1"/>
  <c r="I21" i="10"/>
  <c r="I21" i="3"/>
  <c r="Q13" i="2"/>
  <c r="I26" i="3"/>
  <c r="I26" i="10"/>
  <c r="L23" i="2"/>
  <c r="W23" i="2" s="1"/>
  <c r="L24" i="2"/>
  <c r="W24" i="2" s="1"/>
  <c r="L25" i="2"/>
  <c r="W25" i="2" s="1"/>
  <c r="L26" i="2"/>
  <c r="W26" i="2" s="1"/>
  <c r="L27" i="2"/>
  <c r="L28" i="2"/>
  <c r="L29" i="2"/>
  <c r="H12" i="2"/>
  <c r="G12" i="2"/>
  <c r="F12" i="2"/>
  <c r="F13" i="2" l="1"/>
  <c r="F14" i="2" s="1"/>
  <c r="F15" i="2" s="1"/>
  <c r="F16" i="2" s="1"/>
  <c r="F17" i="2" s="1"/>
  <c r="F18" i="2" s="1"/>
  <c r="F19" i="2" s="1"/>
  <c r="F20" i="2" s="1"/>
  <c r="F21" i="2" s="1"/>
  <c r="F22" i="2" s="1"/>
  <c r="F30" i="2"/>
  <c r="F19" i="1" s="1"/>
  <c r="G13" i="2"/>
  <c r="G14" i="2" s="1"/>
  <c r="G15" i="2" s="1"/>
  <c r="G16" i="2" s="1"/>
  <c r="G17" i="2" s="1"/>
  <c r="G18" i="2" s="1"/>
  <c r="G19" i="2" s="1"/>
  <c r="G20" i="2" s="1"/>
  <c r="G21" i="2" s="1"/>
  <c r="G22" i="2" s="1"/>
  <c r="G30" i="2"/>
  <c r="H13" i="2"/>
  <c r="H14" i="2" s="1"/>
  <c r="H15" i="2" s="1"/>
  <c r="H16" i="2" s="1"/>
  <c r="H17" i="2" s="1"/>
  <c r="H18" i="2" s="1"/>
  <c r="H19" i="2" s="1"/>
  <c r="H20" i="2" s="1"/>
  <c r="H21" i="2" s="1"/>
  <c r="H22" i="2" s="1"/>
  <c r="H30" i="2"/>
  <c r="Q14" i="2"/>
  <c r="L11" i="2"/>
  <c r="K141" i="9"/>
  <c r="Q15" i="2" l="1"/>
  <c r="W11" i="2"/>
  <c r="I125" i="9"/>
  <c r="K125" i="9" s="1"/>
  <c r="L106" i="9"/>
  <c r="Q16" i="2" l="1"/>
  <c r="B61" i="9"/>
  <c r="Q17" i="2" l="1"/>
  <c r="B63" i="9"/>
  <c r="H155" i="9"/>
  <c r="A64" i="9"/>
  <c r="H156" i="9"/>
  <c r="N27" i="2"/>
  <c r="N28" i="2"/>
  <c r="V28" i="2" s="1"/>
  <c r="W28" i="2" s="1"/>
  <c r="N29" i="2"/>
  <c r="V29" i="2" s="1"/>
  <c r="W29" i="2" s="1"/>
  <c r="Q18" i="2" l="1"/>
  <c r="F65" i="10"/>
  <c r="V27" i="2"/>
  <c r="W27" i="2" s="1"/>
  <c r="N30" i="2"/>
  <c r="F62" i="3"/>
  <c r="Q59" i="3"/>
  <c r="Q40" i="3"/>
  <c r="Q39" i="3"/>
  <c r="Q38" i="3"/>
  <c r="Q37" i="3"/>
  <c r="Q41" i="3"/>
  <c r="Q16" i="3"/>
  <c r="M8" i="3"/>
  <c r="D12" i="2"/>
  <c r="E12" i="2" s="1"/>
  <c r="Q19" i="2" l="1"/>
  <c r="Q20" i="2" s="1"/>
  <c r="Q21" i="2" s="1"/>
  <c r="M12" i="2"/>
  <c r="V12" i="2" s="1"/>
  <c r="Q22" i="2" l="1"/>
  <c r="L65" i="10"/>
  <c r="L62" i="3"/>
  <c r="Q30" i="2"/>
  <c r="F8" i="1" s="1"/>
  <c r="J62" i="3"/>
  <c r="J65" i="10"/>
  <c r="L12" i="2"/>
  <c r="I24" i="3"/>
  <c r="M62" i="3" l="1"/>
  <c r="P62" i="3" s="1"/>
  <c r="M65" i="10"/>
  <c r="P65" i="10" s="1"/>
  <c r="W12" i="2"/>
  <c r="M7" i="3"/>
  <c r="I27" i="3"/>
  <c r="I23" i="3"/>
  <c r="I22" i="3"/>
  <c r="M11" i="3"/>
  <c r="E13" i="3" s="1"/>
  <c r="Q5" i="3"/>
  <c r="I93" i="9" s="1"/>
  <c r="B1" i="3"/>
  <c r="D13" i="2" l="1"/>
  <c r="E13" i="2" s="1"/>
  <c r="Q44" i="3"/>
  <c r="M13" i="2" l="1"/>
  <c r="V13" i="2" s="1"/>
  <c r="D14" i="2"/>
  <c r="E14" i="2" s="1"/>
  <c r="M14" i="2" l="1"/>
  <c r="V14" i="2" s="1"/>
  <c r="L13" i="2"/>
  <c r="L14" i="2"/>
  <c r="W14" i="2" s="1"/>
  <c r="D15" i="2"/>
  <c r="E15" i="2" s="1"/>
  <c r="M13" i="3"/>
  <c r="Q14" i="3" s="1"/>
  <c r="M15" i="2" l="1"/>
  <c r="V15" i="2" s="1"/>
  <c r="W13" i="2"/>
  <c r="D16" i="2"/>
  <c r="E16" i="2" s="1"/>
  <c r="M16" i="2" l="1"/>
  <c r="V16" i="2" s="1"/>
  <c r="L15" i="2"/>
  <c r="W15" i="2" s="1"/>
  <c r="D17" i="2"/>
  <c r="E17" i="2" s="1"/>
  <c r="M17" i="2" l="1"/>
  <c r="V17" i="2" s="1"/>
  <c r="L16" i="2"/>
  <c r="W16" i="2" s="1"/>
  <c r="L17" i="2"/>
  <c r="D18" i="2"/>
  <c r="E18" i="2" s="1"/>
  <c r="M18" i="2" l="1"/>
  <c r="V18" i="2" s="1"/>
  <c r="L18" i="2"/>
  <c r="W17" i="2"/>
  <c r="D19" i="2"/>
  <c r="E19" i="2" s="1"/>
  <c r="W18" i="2" l="1"/>
  <c r="M19" i="2"/>
  <c r="V19" i="2" s="1"/>
  <c r="L19" i="2"/>
  <c r="D20" i="2"/>
  <c r="E20" i="2" s="1"/>
  <c r="W19" i="2" l="1"/>
  <c r="M20" i="2"/>
  <c r="V20" i="2" s="1"/>
  <c r="L20" i="2"/>
  <c r="D21" i="2"/>
  <c r="E21" i="2" s="1"/>
  <c r="W20" i="2" l="1"/>
  <c r="M21" i="2"/>
  <c r="V21" i="2" s="1"/>
  <c r="L21" i="2"/>
  <c r="D22" i="2"/>
  <c r="E22" i="2" s="1"/>
  <c r="W21" i="2" l="1"/>
  <c r="M22" i="2"/>
  <c r="M30" i="2" s="1"/>
  <c r="I25" i="10" s="1"/>
  <c r="D30" i="2"/>
  <c r="E30" i="2"/>
  <c r="Q32" i="10" l="1"/>
  <c r="G124" i="9" s="1"/>
  <c r="I124" i="9" s="1"/>
  <c r="K124" i="9" s="1"/>
  <c r="O20" i="10"/>
  <c r="O29" i="10" s="1"/>
  <c r="Q31" i="10" s="1"/>
  <c r="O20" i="3"/>
  <c r="I25" i="3"/>
  <c r="V22" i="2"/>
  <c r="V30" i="2" s="1"/>
  <c r="Q32" i="3"/>
  <c r="F4" i="1"/>
  <c r="L22" i="2"/>
  <c r="Q34" i="10" l="1"/>
  <c r="Q45" i="10" s="1"/>
  <c r="W22" i="2"/>
  <c r="W30" i="2" s="1"/>
  <c r="L30" i="2"/>
  <c r="I64" i="9"/>
  <c r="K143" i="9"/>
  <c r="Q4" i="3" l="1"/>
  <c r="F17" i="1"/>
  <c r="Q6" i="10" l="1"/>
  <c r="M9" i="10" s="1"/>
  <c r="Q9" i="10" s="1"/>
  <c r="Q10" i="10" s="1"/>
  <c r="Q15" i="10" s="1"/>
  <c r="Q17" i="10" s="1"/>
  <c r="Q46" i="10" s="1"/>
  <c r="Q47" i="10" s="1"/>
  <c r="I85" i="9"/>
  <c r="J90" i="9" s="1"/>
  <c r="J95" i="9" s="1"/>
  <c r="L103" i="9" s="1"/>
  <c r="L108" i="9" s="1"/>
  <c r="O29" i="3"/>
  <c r="Q6" i="3"/>
  <c r="Q54" i="10" l="1"/>
  <c r="Q52" i="10"/>
  <c r="Q55" i="10"/>
  <c r="Q53" i="10"/>
  <c r="Q56" i="10"/>
  <c r="Q51" i="10"/>
  <c r="K134" i="9"/>
  <c r="M9" i="3"/>
  <c r="Q9" i="3" s="1"/>
  <c r="Q30" i="3"/>
  <c r="F12" i="1" s="1"/>
  <c r="Q10" i="3" l="1"/>
  <c r="Q15" i="3" s="1"/>
  <c r="Q17" i="3" s="1"/>
  <c r="Q57" i="10"/>
  <c r="K132" i="9"/>
  <c r="Q31" i="3"/>
  <c r="A20" i="1"/>
  <c r="D20" i="1"/>
  <c r="K136" i="9" l="1"/>
  <c r="Q58" i="10"/>
  <c r="Q34" i="3"/>
  <c r="Q45" i="3" s="1"/>
  <c r="Q46" i="3" s="1"/>
  <c r="Q47" i="3" s="1"/>
  <c r="Q51" i="3" s="1"/>
  <c r="Q59" i="10" l="1"/>
  <c r="K138" i="9" s="1"/>
  <c r="K137" i="9"/>
  <c r="Q53" i="3"/>
  <c r="F6" i="1"/>
  <c r="Q52" i="3"/>
  <c r="Q60" i="10" l="1"/>
  <c r="Q61" i="10" s="1"/>
  <c r="Q54" i="3"/>
  <c r="Q55" i="3"/>
  <c r="K139" i="9" l="1"/>
  <c r="Q63" i="10"/>
  <c r="K140" i="9"/>
  <c r="Q56" i="3"/>
  <c r="Q57" i="3" s="1"/>
  <c r="K142" i="9" l="1"/>
  <c r="Q66" i="10"/>
  <c r="B66" i="10"/>
  <c r="Q58" i="3"/>
  <c r="Q60" i="3" s="1"/>
  <c r="K144" i="9" l="1"/>
  <c r="Q63" i="3"/>
  <c r="D19" i="1" s="1"/>
  <c r="B63" i="3"/>
  <c r="A19" i="1" s="1"/>
</calcChain>
</file>

<file path=xl/sharedStrings.xml><?xml version="1.0" encoding="utf-8"?>
<sst xmlns="http://schemas.openxmlformats.org/spreadsheetml/2006/main" count="643" uniqueCount="364">
  <si>
    <t>PS Aarampura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</si>
  <si>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</si>
  <si>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</si>
  <si>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</si>
  <si>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</si>
  <si>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</si>
  <si>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</si>
  <si>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</si>
  <si>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</si>
  <si>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</si>
  <si>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</si>
  <si>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</si>
  <si>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</si>
  <si>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</si>
  <si>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</si>
  <si>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</si>
  <si>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</si>
  <si>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</si>
  <si>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</si>
  <si>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</si>
  <si>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</si>
  <si>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</si>
  <si>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</si>
  <si>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</si>
  <si>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</si>
  <si>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</si>
  <si>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</si>
  <si>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</si>
  <si>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</si>
  <si>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</si>
  <si>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</si>
  <si>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</si>
  <si>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</si>
  <si>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</si>
  <si>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</si>
  <si>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</si>
  <si>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</si>
  <si>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</si>
  <si>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</si>
  <si>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</si>
  <si>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</si>
  <si>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</si>
  <si>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</si>
  <si>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</si>
  <si>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</si>
  <si>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</si>
  <si>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</si>
  <si>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</si>
  <si>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</si>
  <si>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</si>
  <si>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</si>
  <si>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</si>
  <si>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</si>
  <si>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</si>
  <si>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</si>
  <si>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</si>
  <si>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</si>
  <si>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</si>
  <si>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</si>
  <si>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</si>
  <si>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</si>
  <si>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Bonus</t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</si>
  <si>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</si>
  <si>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</si>
  <si>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</si>
  <si>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</si>
  <si>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</si>
  <si>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</si>
  <si>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</si>
  <si>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</si>
  <si>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</si>
  <si>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</si>
  <si>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</si>
  <si>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</si>
  <si>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</si>
  <si>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</si>
  <si>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</si>
  <si>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</si>
  <si>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 xml:space="preserve">Other 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</si>
  <si>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</si>
  <si>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</si>
  <si>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</si>
  <si>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</si>
  <si>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</si>
  <si>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</si>
  <si>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</si>
  <si>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</si>
  <si>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</si>
  <si>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</si>
  <si>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</si>
  <si>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</si>
  <si>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</si>
  <si>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</si>
  <si>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</si>
  <si>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</si>
  <si>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</si>
  <si>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</si>
  <si>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</si>
  <si>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</si>
  <si>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</si>
  <si>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</si>
  <si>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</si>
  <si>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</si>
  <si>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</si>
  <si>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</si>
  <si>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</si>
  <si>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</si>
  <si>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</si>
  <si>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</si>
  <si>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</si>
  <si>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</si>
  <si>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</si>
  <si>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No</t>
  </si>
  <si>
    <t>vU; tekjkf'k ¼/kkjk 80 lh ds vUrxZr½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</si>
  <si>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</si>
  <si>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</si>
  <si>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</si>
  <si>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</si>
  <si>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</si>
  <si>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</si>
  <si>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</si>
  <si>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</si>
  <si>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</si>
  <si>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</si>
  <si>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</si>
  <si>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</si>
  <si>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</si>
  <si>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</si>
  <si>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</si>
  <si>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</si>
  <si>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</si>
  <si>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</si>
  <si>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</si>
  <si>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</si>
  <si>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</si>
  <si>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</si>
  <si>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</si>
  <si>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</si>
  <si>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</si>
  <si>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</si>
  <si>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</si>
  <si>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</si>
  <si>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</si>
  <si>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</si>
  <si>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</si>
  <si>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</si>
  <si>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</si>
  <si>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</si>
  <si>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</si>
  <si>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</si>
  <si>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</si>
  <si>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</si>
  <si>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</si>
  <si>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</si>
  <si>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Yes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</si>
  <si>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</si>
  <si>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</si>
  <si>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</si>
  <si>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</si>
  <si>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</si>
  <si>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</si>
  <si>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</si>
  <si>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</si>
  <si>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</si>
  <si>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</si>
  <si>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</si>
  <si>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</si>
  <si>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</si>
  <si>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</si>
  <si>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</si>
  <si>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</si>
  <si>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</si>
  <si>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</si>
  <si>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</si>
  <si>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</si>
  <si>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</si>
  <si>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</si>
  <si>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</si>
  <si>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</si>
  <si>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</si>
  <si>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</si>
  <si>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</si>
  <si>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</si>
  <si>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</si>
  <si>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</si>
  <si>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</si>
  <si>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</si>
  <si>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</si>
  <si>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</si>
  <si>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</si>
  <si>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</si>
  <si>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</si>
  <si>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</si>
  <si>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</si>
  <si>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</si>
  <si>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</si>
  <si>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</si>
  <si>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</si>
  <si>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</si>
  <si>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</si>
  <si>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</si>
  <si>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</si>
  <si>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</si>
  <si>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</si>
  <si>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</si>
  <si>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</si>
  <si>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</si>
  <si>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</si>
  <si>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</si>
  <si>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</si>
  <si>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</si>
  <si>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</si>
  <si>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</si>
  <si>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</si>
  <si>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</si>
  <si>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</si>
  <si>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</si>
  <si>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</si>
  <si>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</si>
  <si>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</si>
  <si>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</si>
  <si>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</si>
  <si>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</si>
  <si>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</si>
  <si>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</si>
  <si>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</si>
  <si>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</si>
  <si>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</si>
  <si>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</si>
  <si>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</si>
  <si>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</si>
  <si>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</si>
  <si>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</si>
  <si>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</si>
  <si>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</si>
  <si>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</si>
  <si>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</si>
  <si>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</si>
  <si>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</si>
  <si>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</si>
  <si>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</si>
  <si>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</si>
  <si>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</si>
  <si>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</si>
  <si>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</si>
  <si>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</si>
  <si>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</si>
  <si>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</si>
  <si>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</si>
  <si>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</si>
  <si>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</si>
  <si>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</si>
  <si>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</si>
  <si>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</si>
  <si>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</si>
  <si>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</si>
  <si>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</si>
  <si>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</si>
  <si>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</si>
  <si>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</si>
  <si>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</si>
  <si>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</si>
  <si>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</si>
  <si>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</si>
  <si>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</si>
  <si>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</si>
  <si>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</si>
  <si>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</si>
  <si>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</si>
  <si>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</si>
  <si>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</si>
  <si>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</si>
  <si>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</si>
  <si>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</si>
  <si>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</si>
  <si>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</si>
  <si>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</si>
  <si>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</si>
  <si>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</si>
  <si>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</si>
  <si>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</si>
  <si>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</si>
  <si>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</si>
  <si>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</si>
  <si>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</si>
  <si>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</si>
  <si>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</si>
  <si>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</si>
  <si>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</si>
  <si>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</si>
  <si>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</si>
  <si>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</si>
  <si>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ekg</t>
  </si>
  <si>
    <t>osru tks fn;k x;k</t>
  </si>
  <si>
    <t>dVkSfr;ka tks dh xbZ</t>
  </si>
  <si>
    <t>ewy osru</t>
  </si>
  <si>
    <t>egaxkbZ HkRrk</t>
  </si>
  <si>
    <t>edku HkRrk</t>
  </si>
  <si>
    <t>fpfdRlk HkRrk</t>
  </si>
  <si>
    <t>xfrjks/k HkRrk</t>
  </si>
  <si>
    <t>fodykax HkRrk</t>
  </si>
  <si>
    <t>vU; HkRrk</t>
  </si>
  <si>
    <t>,fj;lZ is</t>
  </si>
  <si>
    <t>ldy osru</t>
  </si>
  <si>
    <t>vfxze</t>
  </si>
  <si>
    <t>thvkbZ,l</t>
  </si>
  <si>
    <t>vk;dj</t>
  </si>
  <si>
    <t>olwyh</t>
  </si>
  <si>
    <t>dqy dVkSrh</t>
  </si>
  <si>
    <t xml:space="preserve"> 'kq} ns; osru</t>
  </si>
  <si>
    <t>deZpkjh dk uke</t>
  </si>
  <si>
    <t>deZpkjh dk dksM</t>
  </si>
  <si>
    <t>deZpkjh dk in</t>
  </si>
  <si>
    <t>fo|ky; dk uke</t>
  </si>
  <si>
    <t>vk/kkj uEcj</t>
  </si>
  <si>
    <t>orZeku osru foHkkx</t>
  </si>
  <si>
    <t xml:space="preserve">ladqy </t>
  </si>
  <si>
    <t>iSu dkMZ uEcj</t>
  </si>
  <si>
    <t>izk.k uEcj</t>
  </si>
  <si>
    <t>cSad dk uke</t>
  </si>
  <si>
    <r>
      <rPr>
        <b/>
        <sz val="18"/>
        <rFont val="Calibri"/>
        <family val="2"/>
        <scheme val="minor"/>
      </rPr>
      <t>IFSC</t>
    </r>
    <r>
      <rPr>
        <b/>
        <sz val="18"/>
        <rFont val="Kruti Dev 010"/>
      </rPr>
      <t xml:space="preserve"> dksM</t>
    </r>
  </si>
  <si>
    <t>[kkrk uEcj</t>
  </si>
  <si>
    <t xml:space="preserve">D;k vki ,uih,l deZpkjh gSa </t>
  </si>
  <si>
    <t>vU; dVkSrh</t>
  </si>
  <si>
    <t>ijekuUn es?koky</t>
  </si>
  <si>
    <t>v/;kid</t>
  </si>
  <si>
    <t>jktdh; ---------------</t>
  </si>
  <si>
    <t>SBIN0056564</t>
  </si>
  <si>
    <t>SBI RAIPUR</t>
  </si>
  <si>
    <t>DA Arrear</t>
  </si>
  <si>
    <t xml:space="preserve">DA Arrear </t>
  </si>
  <si>
    <t>DDO SIGN</t>
  </si>
  <si>
    <t>thou chek</t>
  </si>
  <si>
    <r>
      <t>ljdkjh isa'ku ;kstuk esa va'knku</t>
    </r>
    <r>
      <rPr>
        <sz val="12"/>
        <rFont val="Calibri"/>
        <family val="2"/>
        <scheme val="minor"/>
      </rPr>
      <t xml:space="preserve"> ECPF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</si>
  <si>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</si>
  <si>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</si>
  <si>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t>lkekU; izko/kk;h fuf/k ¼</t>
    </r>
    <r>
      <rPr>
        <sz val="12"/>
        <rFont val="Calibri"/>
        <family val="2"/>
        <scheme val="minor"/>
      </rPr>
      <t>GPF)</t>
    </r>
  </si>
  <si>
    <t>Block Education Officer</t>
  </si>
  <si>
    <t>Address</t>
  </si>
  <si>
    <t>Parmanand Meghwal</t>
  </si>
  <si>
    <t>Teachers</t>
  </si>
  <si>
    <t>Anil Kumar Sharma</t>
  </si>
  <si>
    <t>dk;kZy; fodkl[k.M vf/kdkjh eLrwjh ftyk fcyklx&lt; NRrhlx&lt;</t>
  </si>
  <si>
    <t>Name and address of the Employer</t>
  </si>
  <si>
    <t>XXXXXX</t>
  </si>
  <si>
    <t>vk;dj x.kuk izi= o"kZ 2025&amp;2026 ¼dj fu/kkZj.k o"kZ 2026&amp;2027½</t>
  </si>
  <si>
    <t>vk; %  o"kZ&amp;2025&amp;26 esa izkIr dqy osru ¼ dj ;ksX; lqfo/kkvksa ds eqY; lfgr ½</t>
  </si>
  <si>
    <t>flrEcj 2025
rd  :i;s</t>
  </si>
  <si>
    <t>fnlEcj 2025
rd  :i;s</t>
  </si>
  <si>
    <t>tuojh 2026
rd :i;s</t>
  </si>
  <si>
    <t>Qjojh 2026
rd  :i;s</t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</si>
  <si>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 xml:space="preserve">½ ij vk;dj dh NwV vf/kdre :- 60000 rd½ ;k NwV /kkjk </t>
    </r>
    <r>
      <rPr>
        <sz val="12"/>
        <rFont val="Calibri"/>
        <family val="2"/>
        <scheme val="minor"/>
      </rPr>
      <t>115BAC(1)</t>
    </r>
    <r>
      <rPr>
        <sz val="12"/>
        <rFont val="DevLys 010"/>
      </rPr>
      <t xml:space="preserve"> ds rgr </t>
    </r>
    <r>
      <rPr>
        <sz val="12"/>
        <rFont val="Calibri"/>
        <family val="2"/>
        <scheme val="minor"/>
      </rPr>
      <t xml:space="preserve"> (Marginal Relief benefit under section 115BAC(1)</t>
    </r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</si>
  <si>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</si>
  <si>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</si>
  <si>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</si>
  <si>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</si>
  <si>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</si>
  <si>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</si>
  <si>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</si>
  <si>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</si>
  <si>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01.04.2025</t>
  </si>
  <si>
    <t>31.03.2026</t>
  </si>
  <si>
    <t>2026-27</t>
  </si>
  <si>
    <t>RAJTEACHERS.NET.IN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</si>
</sst>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b/>
      <sz val="12"/>
      <name val="Kruti Dev 010"/>
    </font>
    <font>
      <sz val="10"/>
      <name val="Tahoma"/>
      <family val="2"/>
    </font>
    <font>
      <b/>
      <sz val="18"/>
      <name val="Kruti Dev 010"/>
    </font>
    <font>
      <b/>
      <sz val="28"/>
      <name val="Kruti Dev 010"/>
    </font>
    <font>
      <b/>
      <sz val="14"/>
      <name val="Kruti Dev 010"/>
    </font>
    <font>
      <sz val="18"/>
      <name val="Kruti Dev 010"/>
    </font>
    <font>
      <sz val="16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0"/>
      <name val="Kruti Dev 010"/>
    </font>
    <font>
      <sz val="18"/>
      <name val="Arial"/>
      <family val="2"/>
    </font>
    <font>
      <sz val="16"/>
      <name val="Caki"/>
    </font>
    <font>
      <b/>
      <sz val="14"/>
      <name val="Calibri"/>
      <family val="2"/>
      <scheme val="minor"/>
    </font>
    <font>
      <u/>
      <sz val="18"/>
      <name val="Calibri"/>
      <family val="2"/>
      <scheme val="minor"/>
    </font>
    <font>
      <i/>
      <sz val="10"/>
      <name val="Calibri"/>
      <family val="2"/>
      <scheme val="minor"/>
    </font>
    <font>
      <b/>
      <sz val="16"/>
      <color theme="1"/>
      <name val="DevLys 010"/>
    </font>
    <font>
      <b/>
      <sz val="14"/>
      <color theme="1"/>
      <name val="Calibri"/>
      <family val="2"/>
      <scheme val="minor"/>
    </font>
    <font>
      <b/>
      <u/>
      <sz val="28"/>
      <name val="Kruti Dev 010"/>
    </font>
    <font>
      <sz val="36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7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164" fontId="62" fillId="0" borderId="0" applyFont="0" applyFill="0" applyBorder="0" applyAlignment="0" applyProtection="0"/>
    <xf numFmtId="0" fontId="5" fillId="0" borderId="0"/>
  </cellStyleXfs>
  <cellXfs count="535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textRotation="90"/>
    </xf>
    <xf numFmtId="0" fontId="3" fillId="0" borderId="0" xfId="0" applyFont="1"/>
    <xf numFmtId="0" fontId="28" fillId="0" borderId="10" xfId="37" applyFont="1" applyBorder="1" applyAlignment="1">
      <alignment horizontal="center" vertical="center"/>
    </xf>
    <xf numFmtId="0" fontId="26" fillId="0" borderId="10" xfId="37" applyFont="1" applyBorder="1" applyAlignment="1">
      <alignment horizontal="right" vertical="center"/>
    </xf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2" fontId="35" fillId="0" borderId="10" xfId="37" applyNumberFormat="1" applyFont="1" applyBorder="1" applyAlignment="1">
      <alignment horizontal="center" vertical="center"/>
    </xf>
    <xf numFmtId="2" fontId="35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6" fillId="0" borderId="10" xfId="37" applyNumberFormat="1" applyFont="1" applyBorder="1" applyAlignment="1">
      <alignment horizontal="center" vertical="center"/>
    </xf>
    <xf numFmtId="0" fontId="38" fillId="0" borderId="0" xfId="0" applyFont="1" applyAlignment="1">
      <alignment horizontal="center" textRotation="90" wrapText="1"/>
    </xf>
    <xf numFmtId="0" fontId="33" fillId="0" borderId="0" xfId="0" applyFont="1" applyAlignment="1">
      <alignment vertical="center"/>
    </xf>
    <xf numFmtId="0" fontId="38" fillId="0" borderId="0" xfId="0" applyFont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5" fillId="27" borderId="0" xfId="0" applyFont="1" applyFill="1" applyAlignment="1">
      <alignment vertical="top"/>
    </xf>
    <xf numFmtId="0" fontId="4" fillId="0" borderId="0" xfId="0" applyFont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2" fillId="0" borderId="0" xfId="37" applyNumberFormat="1" applyFont="1" applyAlignment="1">
      <alignment horizontal="right" vertical="center"/>
    </xf>
    <xf numFmtId="0" fontId="42" fillId="0" borderId="0" xfId="37" applyFont="1" applyAlignment="1">
      <alignment horizontal="center" vertical="center"/>
    </xf>
    <xf numFmtId="0" fontId="33" fillId="0" borderId="10" xfId="0" applyFont="1" applyBorder="1" applyAlignment="1" applyProtection="1">
      <alignment horizontal="center" vertical="center"/>
      <protection locked="0" hidden="1"/>
    </xf>
    <xf numFmtId="0" fontId="5" fillId="26" borderId="0" xfId="0" applyFont="1" applyFill="1" applyAlignment="1">
      <alignment vertical="top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38" fillId="26" borderId="0" xfId="0" applyFont="1" applyFill="1" applyAlignment="1">
      <alignment horizontal="center" textRotation="90" wrapText="1"/>
    </xf>
    <xf numFmtId="0" fontId="33" fillId="26" borderId="0" xfId="0" applyFont="1" applyFill="1" applyAlignment="1">
      <alignment vertical="center"/>
    </xf>
    <xf numFmtId="0" fontId="38" fillId="26" borderId="0" xfId="0" applyFont="1" applyFill="1" applyAlignment="1">
      <alignment horizontal="center" vertical="center" textRotation="90"/>
    </xf>
    <xf numFmtId="0" fontId="4" fillId="26" borderId="0" xfId="0" applyFont="1" applyFill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0" fontId="2" fillId="0" borderId="10" xfId="37" applyFont="1" applyBorder="1" applyAlignment="1">
      <alignment horizontal="center" vertical="center" wrapText="1"/>
    </xf>
    <xf numFmtId="1" fontId="32" fillId="0" borderId="10" xfId="37" applyNumberFormat="1" applyFont="1" applyBorder="1" applyAlignment="1">
      <alignment horizontal="center" vertical="center" wrapText="1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2" borderId="17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Alignment="1">
      <alignment horizontal="center" vertical="center"/>
    </xf>
    <xf numFmtId="1" fontId="52" fillId="32" borderId="0" xfId="0" applyNumberFormat="1" applyFont="1" applyFill="1" applyAlignment="1">
      <alignment horizontal="center" vertical="center"/>
    </xf>
    <xf numFmtId="1" fontId="52" fillId="30" borderId="0" xfId="0" applyNumberFormat="1" applyFont="1" applyFill="1" applyAlignment="1">
      <alignment horizontal="center" vertical="center"/>
    </xf>
    <xf numFmtId="2" fontId="52" fillId="30" borderId="0" xfId="0" applyNumberFormat="1" applyFont="1" applyFill="1" applyAlignment="1">
      <alignment horizontal="center" vertical="center"/>
    </xf>
    <xf numFmtId="2" fontId="31" fillId="30" borderId="0" xfId="0" applyNumberFormat="1" applyFont="1" applyFill="1" applyAlignment="1" applyProtection="1">
      <alignment horizontal="center"/>
      <protection locked="0"/>
    </xf>
    <xf numFmtId="2" fontId="31" fillId="30" borderId="0" xfId="0" applyNumberFormat="1" applyFont="1" applyFill="1" applyAlignment="1">
      <alignment horizontal="left"/>
    </xf>
    <xf numFmtId="2" fontId="31" fillId="34" borderId="0" xfId="0" applyNumberFormat="1" applyFont="1" applyFill="1" applyAlignment="1" applyProtection="1">
      <alignment horizontal="center" vertical="center"/>
      <protection locked="0"/>
    </xf>
    <xf numFmtId="2" fontId="31" fillId="34" borderId="0" xfId="0" applyNumberFormat="1" applyFont="1" applyFill="1" applyAlignment="1">
      <alignment horizontal="left"/>
    </xf>
    <xf numFmtId="2" fontId="31" fillId="34" borderId="0" xfId="0" applyNumberFormat="1" applyFont="1" applyFill="1" applyAlignment="1" applyProtection="1">
      <alignment horizontal="center"/>
      <protection locked="0"/>
    </xf>
    <xf numFmtId="2" fontId="54" fillId="35" borderId="17" xfId="0" applyNumberFormat="1" applyFont="1" applyFill="1" applyBorder="1" applyAlignment="1">
      <alignment horizontal="center"/>
    </xf>
    <xf numFmtId="2" fontId="59" fillId="30" borderId="0" xfId="0" applyNumberFormat="1" applyFont="1" applyFill="1" applyAlignment="1">
      <alignment horizontal="left" indent="1"/>
    </xf>
    <xf numFmtId="2" fontId="59" fillId="34" borderId="0" xfId="0" applyNumberFormat="1" applyFont="1" applyFill="1" applyAlignment="1">
      <alignment horizontal="left" vertical="center" wrapText="1" indent="1"/>
    </xf>
    <xf numFmtId="2" fontId="59" fillId="34" borderId="0" xfId="0" applyNumberFormat="1" applyFont="1" applyFill="1" applyAlignment="1">
      <alignment horizontal="left" vertical="center" indent="1"/>
    </xf>
    <xf numFmtId="2" fontId="59" fillId="34" borderId="0" xfId="0" applyNumberFormat="1" applyFont="1" applyFill="1" applyAlignment="1">
      <alignment horizontal="left" indent="1"/>
    </xf>
    <xf numFmtId="0" fontId="33" fillId="33" borderId="10" xfId="0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vertical="center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42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Protection="1">
      <protection hidden="1"/>
    </xf>
    <xf numFmtId="1" fontId="5" fillId="25" borderId="44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46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25" borderId="11" xfId="45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8" xfId="0" applyNumberFormat="1" applyFont="1" applyFill="1" applyBorder="1" applyAlignment="1" applyProtection="1">
      <alignment horizontal="center"/>
      <protection hidden="1"/>
    </xf>
    <xf numFmtId="1" fontId="4" fillId="25" borderId="49" xfId="0" applyNumberFormat="1" applyFont="1" applyFill="1" applyBorder="1" applyProtection="1">
      <protection hidden="1"/>
    </xf>
    <xf numFmtId="1" fontId="5" fillId="25" borderId="0" xfId="0" applyNumberFormat="1" applyFont="1" applyFill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65" fillId="25" borderId="16" xfId="45" applyNumberFormat="1" applyFont="1" applyFill="1" applyBorder="1" applyAlignment="1" applyProtection="1">
      <protection hidden="1"/>
    </xf>
    <xf numFmtId="1" fontId="65" fillId="25" borderId="11" xfId="45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4" fillId="25" borderId="10" xfId="0" applyNumberFormat="1" applyFont="1" applyFill="1" applyBorder="1" applyProtection="1">
      <protection hidden="1"/>
    </xf>
    <xf numFmtId="1" fontId="5" fillId="25" borderId="18" xfId="45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Protection="1">
      <protection hidden="1"/>
    </xf>
    <xf numFmtId="1" fontId="0" fillId="0" borderId="17" xfId="0" applyNumberFormat="1" applyBorder="1" applyProtection="1">
      <protection hidden="1"/>
    </xf>
    <xf numFmtId="1" fontId="0" fillId="0" borderId="35" xfId="0" applyNumberFormat="1" applyBorder="1" applyProtection="1">
      <protection hidden="1"/>
    </xf>
    <xf numFmtId="1" fontId="5" fillId="0" borderId="0" xfId="0" applyNumberFormat="1" applyFont="1" applyProtection="1">
      <protection hidden="1"/>
    </xf>
    <xf numFmtId="1" fontId="0" fillId="0" borderId="0" xfId="0" applyNumberFormat="1" applyProtection="1">
      <protection hidden="1"/>
    </xf>
    <xf numFmtId="1" fontId="5" fillId="0" borderId="11" xfId="0" applyNumberFormat="1" applyFont="1" applyBorder="1" applyAlignment="1" applyProtection="1">
      <alignment horizontal="center" vertical="center"/>
      <protection hidden="1"/>
    </xf>
    <xf numFmtId="1" fontId="7" fillId="25" borderId="0" xfId="45" applyNumberFormat="1" applyFont="1" applyFill="1" applyBorder="1" applyAlignment="1" applyProtection="1">
      <alignment vertical="center"/>
      <protection hidden="1"/>
    </xf>
    <xf numFmtId="1" fontId="5" fillId="25" borderId="0" xfId="45" applyNumberFormat="1" applyFont="1" applyFill="1" applyBorder="1" applyAlignment="1" applyProtection="1">
      <alignment horizontal="left" vertical="center"/>
      <protection hidden="1"/>
    </xf>
    <xf numFmtId="1" fontId="5" fillId="25" borderId="35" xfId="45" applyNumberFormat="1" applyFont="1" applyFill="1" applyBorder="1" applyAlignment="1" applyProtection="1">
      <alignment horizontal="left" vertical="center"/>
      <protection hidden="1"/>
    </xf>
    <xf numFmtId="1" fontId="5" fillId="25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5" applyNumberFormat="1" applyFont="1" applyFill="1" applyBorder="1" applyProtection="1">
      <protection hidden="1"/>
    </xf>
    <xf numFmtId="1" fontId="67" fillId="25" borderId="0" xfId="45" applyNumberFormat="1" applyFont="1" applyFill="1" applyBorder="1" applyProtection="1">
      <protection hidden="1"/>
    </xf>
    <xf numFmtId="1" fontId="5" fillId="25" borderId="0" xfId="45" applyNumberFormat="1" applyFont="1" applyFill="1" applyBorder="1" applyProtection="1">
      <protection hidden="1"/>
    </xf>
    <xf numFmtId="1" fontId="5" fillId="25" borderId="36" xfId="45" applyNumberFormat="1" applyFont="1" applyFill="1" applyBorder="1" applyProtection="1">
      <protection hidden="1"/>
    </xf>
    <xf numFmtId="1" fontId="5" fillId="25" borderId="35" xfId="45" applyNumberFormat="1" applyFont="1" applyFill="1" applyBorder="1" applyProtection="1">
      <protection hidden="1"/>
    </xf>
    <xf numFmtId="1" fontId="7" fillId="25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25" borderId="49" xfId="45" applyNumberFormat="1" applyFont="1" applyFill="1" applyBorder="1" applyProtection="1">
      <protection hidden="1"/>
    </xf>
    <xf numFmtId="1" fontId="5" fillId="0" borderId="10" xfId="45" applyNumberFormat="1" applyFont="1" applyFill="1" applyBorder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5" fillId="25" borderId="10" xfId="45" applyNumberFormat="1" applyFont="1" applyFill="1" applyBorder="1" applyProtection="1">
      <protection hidden="1"/>
    </xf>
    <xf numFmtId="1" fontId="5" fillId="37" borderId="0" xfId="45" quotePrefix="1" applyNumberFormat="1" applyFont="1" applyFill="1" applyBorder="1" applyProtection="1">
      <protection hidden="1"/>
    </xf>
    <xf numFmtId="1" fontId="5" fillId="25" borderId="35" xfId="45" quotePrefix="1" applyNumberFormat="1" applyFont="1" applyFill="1" applyBorder="1" applyProtection="1">
      <protection hidden="1"/>
    </xf>
    <xf numFmtId="1" fontId="5" fillId="25" borderId="16" xfId="45" applyNumberFormat="1" applyFont="1" applyFill="1" applyBorder="1" applyProtection="1">
      <protection hidden="1"/>
    </xf>
    <xf numFmtId="1" fontId="5" fillId="25" borderId="49" xfId="45" applyNumberFormat="1" applyFont="1" applyFill="1" applyBorder="1" applyAlignment="1" applyProtection="1">
      <alignment horizontal="center"/>
      <protection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Protection="1">
      <protection hidden="1"/>
    </xf>
    <xf numFmtId="1" fontId="5" fillId="25" borderId="17" xfId="45" applyNumberFormat="1" applyFont="1" applyFill="1" applyBorder="1" applyProtection="1">
      <protection hidden="1"/>
    </xf>
    <xf numFmtId="1" fontId="4" fillId="25" borderId="36" xfId="45" applyNumberFormat="1" applyFont="1" applyFill="1" applyBorder="1" applyAlignment="1" applyProtection="1">
      <alignment horizontal="right"/>
      <protection hidden="1"/>
    </xf>
    <xf numFmtId="1" fontId="4" fillId="25" borderId="35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alignment horizontal="right"/>
      <protection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16" xfId="45" applyNumberFormat="1" applyFont="1" applyFill="1" applyBorder="1" applyAlignment="1" applyProtection="1">
      <alignment horizontal="right"/>
      <protection hidden="1"/>
    </xf>
    <xf numFmtId="1" fontId="5" fillId="25" borderId="11" xfId="45" applyNumberFormat="1" applyFont="1" applyFill="1" applyBorder="1" applyProtection="1">
      <protection hidden="1"/>
    </xf>
    <xf numFmtId="1" fontId="5" fillId="25" borderId="20" xfId="45" applyNumberFormat="1" applyFont="1" applyFill="1" applyBorder="1" applyProtection="1">
      <protection hidden="1"/>
    </xf>
    <xf numFmtId="1" fontId="5" fillId="25" borderId="12" xfId="45" applyNumberFormat="1" applyFont="1" applyFill="1" applyBorder="1" applyAlignment="1" applyProtection="1">
      <alignment horizontal="right"/>
      <protection hidden="1"/>
    </xf>
    <xf numFmtId="1" fontId="5" fillId="25" borderId="13" xfId="45" applyNumberFormat="1" applyFont="1" applyFill="1" applyBorder="1" applyProtection="1">
      <protection hidden="1"/>
    </xf>
    <xf numFmtId="1" fontId="5" fillId="25" borderId="11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Alignment="1" applyProtection="1">
      <alignment horizontal="right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0" xfId="45" applyNumberFormat="1" applyFont="1" applyFill="1" applyBorder="1" applyAlignment="1" applyProtection="1">
      <alignment vertical="center"/>
      <protection hidden="1"/>
    </xf>
    <xf numFmtId="1" fontId="29" fillId="25" borderId="36" xfId="45" applyNumberFormat="1" applyFont="1" applyFill="1" applyBorder="1" applyProtection="1">
      <protection hidden="1"/>
    </xf>
    <xf numFmtId="1" fontId="4" fillId="25" borderId="0" xfId="45" applyNumberFormat="1" applyFont="1" applyFill="1" applyBorder="1" applyProtection="1">
      <protection hidden="1"/>
    </xf>
    <xf numFmtId="1" fontId="64" fillId="25" borderId="36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35" xfId="45" applyNumberFormat="1" applyFont="1" applyFill="1" applyBorder="1" applyAlignment="1" applyProtection="1">
      <protection hidden="1"/>
    </xf>
    <xf numFmtId="1" fontId="0" fillId="0" borderId="0" xfId="0" applyNumberFormat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5" applyNumberFormat="1" applyFont="1" applyFill="1" applyBorder="1" applyAlignment="1" applyProtection="1">
      <alignment vertical="center" wrapText="1"/>
      <protection hidden="1"/>
    </xf>
    <xf numFmtId="1" fontId="5" fillId="25" borderId="11" xfId="45" applyNumberFormat="1" applyFont="1" applyFill="1" applyBorder="1" applyAlignment="1" applyProtection="1">
      <alignment vertical="center" wrapText="1"/>
      <protection hidden="1"/>
    </xf>
    <xf numFmtId="1" fontId="5" fillId="25" borderId="20" xfId="45" applyNumberFormat="1" applyFont="1" applyFill="1" applyBorder="1" applyAlignment="1" applyProtection="1">
      <alignment vertical="center" wrapText="1"/>
      <protection hidden="1"/>
    </xf>
    <xf numFmtId="1" fontId="69" fillId="25" borderId="0" xfId="0" applyNumberFormat="1" applyFont="1" applyFill="1" applyProtection="1">
      <protection locked="0"/>
    </xf>
    <xf numFmtId="1" fontId="69" fillId="25" borderId="35" xfId="0" applyNumberFormat="1" applyFont="1" applyFill="1" applyBorder="1" applyProtection="1">
      <protection locked="0"/>
    </xf>
    <xf numFmtId="1" fontId="4" fillId="25" borderId="49" xfId="45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5" fillId="25" borderId="0" xfId="45" applyNumberFormat="1" applyFont="1" applyFill="1" applyBorder="1" applyProtection="1">
      <protection locked="0" hidden="1"/>
    </xf>
    <xf numFmtId="1" fontId="5" fillId="25" borderId="35" xfId="45" applyNumberFormat="1" applyFont="1" applyFill="1" applyBorder="1" applyProtection="1">
      <protection locked="0"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16" xfId="45" applyNumberFormat="1" applyFont="1" applyFill="1" applyBorder="1" applyProtection="1">
      <protection locked="0" hidden="1"/>
    </xf>
    <xf numFmtId="1" fontId="5" fillId="25" borderId="11" xfId="45" applyNumberFormat="1" applyFont="1" applyFill="1" applyBorder="1" applyProtection="1">
      <protection locked="0"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0" fontId="78" fillId="0" borderId="0" xfId="0" applyFont="1" applyAlignment="1">
      <alignment horizontal="center" vertical="center"/>
    </xf>
    <xf numFmtId="0" fontId="38" fillId="0" borderId="10" xfId="0" applyFont="1" applyBorder="1" applyAlignment="1" applyProtection="1">
      <alignment horizontal="center" vertical="center"/>
      <protection locked="0" hidden="1"/>
    </xf>
    <xf numFmtId="0" fontId="1" fillId="0" borderId="24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81" fillId="0" borderId="10" xfId="0" applyFont="1" applyBorder="1" applyAlignment="1" applyProtection="1">
      <alignment horizontal="center" vertical="center"/>
      <protection locked="0"/>
    </xf>
    <xf numFmtId="2" fontId="35" fillId="0" borderId="10" xfId="37" applyNumberFormat="1" applyFont="1" applyBorder="1" applyAlignment="1" applyProtection="1">
      <alignment horizontal="center" vertical="center"/>
      <protection locked="0"/>
    </xf>
    <xf numFmtId="2" fontId="82" fillId="0" borderId="10" xfId="37" applyNumberFormat="1" applyFont="1" applyBorder="1" applyAlignment="1">
      <alignment horizontal="center" vertical="center"/>
    </xf>
    <xf numFmtId="2" fontId="31" fillId="40" borderId="0" xfId="0" applyNumberFormat="1" applyFont="1" applyFill="1" applyAlignment="1">
      <alignment horizontal="center"/>
    </xf>
    <xf numFmtId="2" fontId="59" fillId="41" borderId="0" xfId="0" applyNumberFormat="1" applyFont="1" applyFill="1" applyAlignment="1">
      <alignment horizontal="left" vertical="center" wrapText="1" indent="1"/>
    </xf>
    <xf numFmtId="0" fontId="5" fillId="0" borderId="10" xfId="0" applyFont="1" applyBorder="1" applyAlignment="1">
      <alignment vertical="top"/>
    </xf>
    <xf numFmtId="0" fontId="73" fillId="0" borderId="10" xfId="0" applyFont="1" applyBorder="1" applyAlignment="1" applyProtection="1">
      <alignment vertical="center"/>
      <protection locked="0"/>
    </xf>
    <xf numFmtId="0" fontId="38" fillId="0" borderId="10" xfId="0" applyFont="1" applyBorder="1" applyAlignment="1">
      <alignment horizontal="center" textRotation="90" wrapText="1"/>
    </xf>
    <xf numFmtId="0" fontId="72" fillId="0" borderId="10" xfId="0" applyFont="1" applyBorder="1" applyAlignment="1">
      <alignment horizontal="center" vertical="top" wrapText="1"/>
    </xf>
    <xf numFmtId="0" fontId="33" fillId="0" borderId="10" xfId="0" applyFont="1" applyBorder="1" applyAlignment="1">
      <alignment vertical="center"/>
    </xf>
    <xf numFmtId="17" fontId="40" fillId="0" borderId="10" xfId="0" applyNumberFormat="1" applyFont="1" applyBorder="1" applyAlignment="1">
      <alignment horizontal="center" vertical="center"/>
    </xf>
    <xf numFmtId="17" fontId="33" fillId="0" borderId="10" xfId="0" applyNumberFormat="1" applyFont="1" applyBorder="1" applyAlignment="1" applyProtection="1">
      <alignment horizontal="center" vertical="center"/>
      <protection locked="0"/>
    </xf>
    <xf numFmtId="17" fontId="33" fillId="0" borderId="10" xfId="0" applyNumberFormat="1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 textRotation="90"/>
    </xf>
    <xf numFmtId="0" fontId="80" fillId="0" borderId="10" xfId="0" applyFont="1" applyBorder="1" applyAlignment="1">
      <alignment horizontal="center" vertical="center" textRotation="90"/>
    </xf>
    <xf numFmtId="0" fontId="46" fillId="0" borderId="10" xfId="0" applyFont="1" applyBorder="1" applyAlignment="1" applyProtection="1">
      <alignment horizontal="center" vertical="center"/>
      <protection hidden="1"/>
    </xf>
    <xf numFmtId="1" fontId="46" fillId="0" borderId="10" xfId="0" applyNumberFormat="1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>
      <alignment vertical="top"/>
    </xf>
    <xf numFmtId="2" fontId="83" fillId="28" borderId="11" xfId="0" applyNumberFormat="1" applyFont="1" applyFill="1" applyBorder="1" applyAlignment="1">
      <alignment vertical="center"/>
    </xf>
    <xf numFmtId="2" fontId="83" fillId="28" borderId="11" xfId="0" applyNumberFormat="1" applyFont="1" applyFill="1" applyBorder="1" applyAlignment="1">
      <alignment horizontal="center" vertical="center"/>
    </xf>
    <xf numFmtId="1" fontId="84" fillId="28" borderId="11" xfId="0" applyNumberFormat="1" applyFont="1" applyFill="1" applyBorder="1" applyAlignment="1">
      <alignment horizontal="center" vertical="center"/>
    </xf>
    <xf numFmtId="0" fontId="33" fillId="0" borderId="10" xfId="37" applyFont="1" applyBorder="1" applyAlignment="1" applyProtection="1">
      <alignment horizontal="center" vertical="center"/>
      <protection hidden="1"/>
    </xf>
    <xf numFmtId="9" fontId="33" fillId="0" borderId="10" xfId="37" applyNumberFormat="1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vertical="center"/>
      <protection hidden="1"/>
    </xf>
    <xf numFmtId="0" fontId="73" fillId="0" borderId="10" xfId="0" applyFont="1" applyBorder="1" applyAlignment="1" applyProtection="1">
      <alignment horizontal="left" vertical="center"/>
      <protection locked="0"/>
    </xf>
    <xf numFmtId="1" fontId="74" fillId="0" borderId="10" xfId="0" applyNumberFormat="1" applyFont="1" applyBorder="1" applyAlignment="1" applyProtection="1">
      <alignment horizontal="left" vertical="center"/>
      <protection locked="0"/>
    </xf>
    <xf numFmtId="0" fontId="74" fillId="0" borderId="10" xfId="0" applyFont="1" applyBorder="1" applyAlignment="1" applyProtection="1">
      <alignment horizontal="left" vertical="center"/>
      <protection locked="0"/>
    </xf>
    <xf numFmtId="0" fontId="77" fillId="29" borderId="10" xfId="0" applyFont="1" applyFill="1" applyBorder="1" applyAlignment="1" applyProtection="1">
      <alignment horizontal="left" vertical="center"/>
      <protection locked="0" hidden="1"/>
    </xf>
    <xf numFmtId="0" fontId="0" fillId="0" borderId="10" xfId="0" applyBorder="1"/>
    <xf numFmtId="0" fontId="79" fillId="0" borderId="10" xfId="0" applyFont="1" applyBorder="1" applyAlignment="1" applyProtection="1">
      <alignment horizontal="left" vertical="center"/>
      <protection locked="0"/>
    </xf>
    <xf numFmtId="0" fontId="72" fillId="0" borderId="10" xfId="0" applyFont="1" applyBorder="1" applyAlignment="1">
      <alignment horizontal="center" vertical="top" wrapText="1"/>
    </xf>
    <xf numFmtId="0" fontId="70" fillId="0" borderId="10" xfId="0" applyFont="1" applyBorder="1" applyAlignment="1" applyProtection="1">
      <alignment horizontal="left" vertical="center"/>
      <protection locked="0"/>
    </xf>
    <xf numFmtId="0" fontId="85" fillId="0" borderId="12" xfId="0" applyFont="1" applyBorder="1" applyAlignment="1" applyProtection="1">
      <alignment horizontal="center" vertical="center"/>
      <protection locked="0"/>
    </xf>
    <xf numFmtId="0" fontId="85" fillId="0" borderId="13" xfId="0" applyFont="1" applyBorder="1" applyAlignment="1" applyProtection="1">
      <alignment horizontal="center" vertical="center"/>
      <protection locked="0"/>
    </xf>
    <xf numFmtId="0" fontId="85" fillId="0" borderId="14" xfId="0" applyFont="1" applyBorder="1" applyAlignment="1" applyProtection="1">
      <alignment horizontal="center" vertical="center"/>
      <protection locked="0"/>
    </xf>
    <xf numFmtId="0" fontId="48" fillId="0" borderId="0" xfId="0" applyFont="1" applyAlignment="1">
      <alignment horizontal="center" vertical="top"/>
    </xf>
    <xf numFmtId="0" fontId="71" fillId="0" borderId="10" xfId="0" applyFont="1" applyBorder="1" applyAlignment="1" applyProtection="1">
      <alignment horizontal="center" vertical="center"/>
      <protection locked="0"/>
    </xf>
    <xf numFmtId="0" fontId="72" fillId="39" borderId="10" xfId="0" applyFont="1" applyFill="1" applyBorder="1" applyAlignment="1">
      <alignment horizontal="center" vertical="top"/>
    </xf>
    <xf numFmtId="1" fontId="75" fillId="0" borderId="10" xfId="0" applyNumberFormat="1" applyFont="1" applyBorder="1" applyAlignment="1" applyProtection="1">
      <alignment horizontal="left" vertical="center"/>
      <protection locked="0"/>
    </xf>
    <xf numFmtId="2" fontId="56" fillId="29" borderId="0" xfId="44" applyNumberFormat="1" applyFont="1" applyFill="1" applyBorder="1" applyAlignment="1" applyProtection="1">
      <alignment horizontal="center" vertical="center" wrapText="1"/>
    </xf>
    <xf numFmtId="2" fontId="57" fillId="29" borderId="0" xfId="0" applyNumberFormat="1" applyFont="1" applyFill="1" applyAlignment="1">
      <alignment horizontal="center" vertical="center"/>
    </xf>
    <xf numFmtId="2" fontId="58" fillId="33" borderId="0" xfId="0" applyNumberFormat="1" applyFont="1" applyFill="1" applyAlignment="1">
      <alignment horizontal="center" vertical="center"/>
    </xf>
    <xf numFmtId="1" fontId="61" fillId="32" borderId="0" xfId="0" applyNumberFormat="1" applyFont="1" applyFill="1" applyAlignment="1">
      <alignment horizontal="center" vertical="center" wrapText="1"/>
    </xf>
    <xf numFmtId="1" fontId="53" fillId="31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4" fillId="31" borderId="0" xfId="0" applyNumberFormat="1" applyFont="1" applyFill="1" applyAlignment="1">
      <alignment horizontal="center" vertical="center"/>
    </xf>
    <xf numFmtId="0" fontId="39" fillId="0" borderId="0" xfId="37" applyFont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21" xfId="37" applyFont="1" applyBorder="1" applyAlignment="1">
      <alignment horizontal="left" vertical="center"/>
    </xf>
    <xf numFmtId="0" fontId="26" fillId="0" borderId="10" xfId="37" applyFont="1" applyBorder="1" applyAlignment="1">
      <alignment horizontal="center" vertical="center"/>
    </xf>
    <xf numFmtId="0" fontId="26" fillId="0" borderId="12" xfId="37" applyFont="1" applyBorder="1" applyAlignment="1">
      <alignment horizontal="center" vertical="center"/>
    </xf>
    <xf numFmtId="0" fontId="26" fillId="0" borderId="13" xfId="37" applyFont="1" applyBorder="1" applyAlignment="1">
      <alignment horizontal="center" vertical="center"/>
    </xf>
    <xf numFmtId="0" fontId="26" fillId="0" borderId="14" xfId="37" applyFont="1" applyBorder="1" applyAlignment="1">
      <alignment horizontal="center" vertical="center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5" fillId="0" borderId="12" xfId="37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47" fillId="0" borderId="0" xfId="37" applyFont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29" fillId="0" borderId="27" xfId="37" applyFont="1" applyBorder="1" applyAlignment="1">
      <alignment horizontal="right" vertical="center"/>
    </xf>
    <xf numFmtId="0" fontId="29" fillId="0" borderId="28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8" fillId="0" borderId="12" xfId="37" applyFont="1" applyBorder="1" applyAlignment="1">
      <alignment horizontal="right" vertical="center"/>
    </xf>
    <xf numFmtId="0" fontId="8" fillId="0" borderId="13" xfId="37" applyFont="1" applyBorder="1" applyAlignment="1">
      <alignment horizontal="right" vertical="center"/>
    </xf>
    <xf numFmtId="0" fontId="8" fillId="0" borderId="14" xfId="37" applyFont="1" applyBorder="1" applyAlignment="1">
      <alignment horizontal="righ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 wrapText="1"/>
    </xf>
    <xf numFmtId="0" fontId="1" fillId="0" borderId="13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 wrapText="1"/>
    </xf>
    <xf numFmtId="0" fontId="60" fillId="0" borderId="0" xfId="37" applyFont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0" fillId="0" borderId="33" xfId="37" applyFont="1" applyBorder="1" applyAlignment="1">
      <alignment horizontal="center" vertical="center"/>
    </xf>
    <xf numFmtId="0" fontId="30" fillId="0" borderId="34" xfId="37" applyFont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0" xfId="37" applyNumberFormat="1" applyFont="1" applyBorder="1" applyAlignment="1">
      <alignment horizontal="center" vertical="center"/>
    </xf>
    <xf numFmtId="0" fontId="26" fillId="0" borderId="32" xfId="38" applyFont="1" applyBorder="1" applyAlignment="1">
      <alignment horizontal="left" vertical="center"/>
    </xf>
    <xf numFmtId="0" fontId="26" fillId="0" borderId="32" xfId="37" applyFont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3" fillId="0" borderId="0" xfId="37" applyFont="1" applyAlignment="1">
      <alignment horizontal="center"/>
    </xf>
    <xf numFmtId="0" fontId="27" fillId="0" borderId="10" xfId="37" applyFont="1" applyBorder="1" applyAlignment="1">
      <alignment horizontal="center" vertical="center"/>
    </xf>
    <xf numFmtId="0" fontId="27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40" fillId="0" borderId="12" xfId="37" applyFont="1" applyBorder="1" applyAlignment="1" applyProtection="1">
      <alignment horizontal="center" vertical="center"/>
      <protection hidden="1"/>
    </xf>
    <xf numFmtId="0" fontId="40" fillId="0" borderId="13" xfId="37" applyFont="1" applyBorder="1" applyAlignment="1" applyProtection="1">
      <alignment horizontal="center" vertical="center"/>
      <protection hidden="1"/>
    </xf>
    <xf numFmtId="0" fontId="40" fillId="0" borderId="14" xfId="37" applyFont="1" applyBorder="1" applyAlignment="1" applyProtection="1">
      <alignment horizontal="center" vertical="center"/>
      <protection hidden="1"/>
    </xf>
    <xf numFmtId="9" fontId="40" fillId="0" borderId="10" xfId="37" applyNumberFormat="1" applyFont="1" applyBorder="1" applyAlignment="1" applyProtection="1">
      <alignment horizontal="center" vertical="center"/>
      <protection hidden="1"/>
    </xf>
    <xf numFmtId="0" fontId="40" fillId="0" borderId="10" xfId="37" applyFont="1" applyBorder="1" applyAlignment="1" applyProtection="1">
      <alignment horizontal="center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>
      <alignment horizontal="left" vertical="center" wrapText="1"/>
    </xf>
    <xf numFmtId="2" fontId="1" fillId="0" borderId="13" xfId="0" applyNumberFormat="1" applyFont="1" applyBorder="1" applyAlignment="1">
      <alignment horizontal="left" vertical="center" wrapText="1"/>
    </xf>
    <xf numFmtId="2" fontId="1" fillId="0" borderId="14" xfId="0" applyNumberFormat="1" applyFont="1" applyBorder="1" applyAlignment="1">
      <alignment horizontal="left" vertical="center" wrapText="1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40" xfId="0" applyNumberFormat="1" applyFont="1" applyFill="1" applyBorder="1" applyAlignment="1" applyProtection="1">
      <alignment horizontal="center" vertical="center"/>
      <protection locked="0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locked="0"/>
    </xf>
    <xf numFmtId="1" fontId="5" fillId="36" borderId="0" xfId="0" applyNumberFormat="1" applyFont="1" applyFill="1" applyAlignment="1" applyProtection="1">
      <alignment horizontal="center" vertical="center"/>
      <protection locked="0"/>
    </xf>
    <xf numFmtId="1" fontId="5" fillId="36" borderId="41" xfId="0" applyNumberFormat="1" applyFont="1" applyFill="1" applyBorder="1" applyAlignment="1" applyProtection="1">
      <alignment horizontal="center" vertical="center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63" fillId="0" borderId="18" xfId="0" applyNumberFormat="1" applyFont="1" applyBorder="1" applyAlignment="1" applyProtection="1">
      <alignment horizontal="center"/>
      <protection hidden="1"/>
    </xf>
    <xf numFmtId="1" fontId="63" fillId="0" borderId="17" xfId="0" applyNumberFormat="1" applyFont="1" applyBorder="1" applyAlignment="1" applyProtection="1">
      <alignment horizontal="center"/>
      <protection hidden="1"/>
    </xf>
    <xf numFmtId="1" fontId="63" fillId="0" borderId="19" xfId="0" applyNumberFormat="1" applyFont="1" applyBorder="1" applyAlignment="1" applyProtection="1">
      <alignment horizontal="center"/>
      <protection hidden="1"/>
    </xf>
    <xf numFmtId="1" fontId="4" fillId="0" borderId="36" xfId="0" applyNumberFormat="1" applyFont="1" applyBorder="1" applyAlignment="1" applyProtection="1">
      <alignment horizontal="center"/>
      <protection hidden="1"/>
    </xf>
    <xf numFmtId="1" fontId="4" fillId="0" borderId="0" xfId="0" applyNumberFormat="1" applyFont="1" applyAlignment="1" applyProtection="1">
      <alignment horizontal="center"/>
      <protection hidden="1"/>
    </xf>
    <xf numFmtId="1" fontId="4" fillId="0" borderId="35" xfId="0" applyNumberFormat="1" applyFont="1" applyBorder="1" applyAlignment="1" applyProtection="1">
      <alignment horizontal="center"/>
      <protection hidden="1"/>
    </xf>
    <xf numFmtId="1" fontId="64" fillId="0" borderId="36" xfId="0" applyNumberFormat="1" applyFont="1" applyBorder="1" applyAlignment="1" applyProtection="1">
      <alignment horizontal="center"/>
      <protection hidden="1"/>
    </xf>
    <xf numFmtId="1" fontId="64" fillId="0" borderId="0" xfId="0" applyNumberFormat="1" applyFont="1" applyAlignment="1" applyProtection="1">
      <alignment horizontal="center"/>
      <protection hidden="1"/>
    </xf>
    <xf numFmtId="1" fontId="64" fillId="0" borderId="35" xfId="0" applyNumberFormat="1" applyFont="1" applyBorder="1" applyAlignment="1" applyProtection="1">
      <alignment horizontal="center"/>
      <protection hidden="1"/>
    </xf>
    <xf numFmtId="1" fontId="64" fillId="0" borderId="16" xfId="0" applyNumberFormat="1" applyFont="1" applyBorder="1" applyAlignment="1" applyProtection="1">
      <alignment horizontal="center"/>
      <protection hidden="1"/>
    </xf>
    <xf numFmtId="1" fontId="64" fillId="0" borderId="11" xfId="0" applyNumberFormat="1" applyFont="1" applyBorder="1" applyAlignment="1" applyProtection="1">
      <alignment horizontal="center"/>
      <protection hidden="1"/>
    </xf>
    <xf numFmtId="1" fontId="64" fillId="0" borderId="20" xfId="0" applyNumberFormat="1" applyFont="1" applyBorder="1" applyAlignment="1" applyProtection="1">
      <alignment horizontal="center"/>
      <protection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  <xf numFmtId="1" fontId="65" fillId="36" borderId="43" xfId="45" applyNumberFormat="1" applyFont="1" applyFill="1" applyBorder="1" applyAlignment="1" applyProtection="1">
      <alignment horizontal="left" vertical="top"/>
      <protection hidden="1"/>
    </xf>
    <xf numFmtId="1" fontId="65" fillId="36" borderId="17" xfId="45" applyNumberFormat="1" applyFont="1" applyFill="1" applyBorder="1" applyAlignment="1" applyProtection="1">
      <alignment horizontal="left" vertical="top"/>
      <protection hidden="1"/>
    </xf>
    <xf numFmtId="1" fontId="65" fillId="36" borderId="19" xfId="45" applyNumberFormat="1" applyFont="1" applyFill="1" applyBorder="1" applyAlignment="1" applyProtection="1">
      <alignment horizontal="left" vertical="top"/>
      <protection hidden="1"/>
    </xf>
    <xf numFmtId="1" fontId="65" fillId="36" borderId="45" xfId="45" applyNumberFormat="1" applyFont="1" applyFill="1" applyBorder="1" applyAlignment="1" applyProtection="1">
      <alignment horizontal="left" vertical="top"/>
      <protection hidden="1"/>
    </xf>
    <xf numFmtId="1" fontId="65" fillId="36" borderId="0" xfId="45" applyNumberFormat="1" applyFont="1" applyFill="1" applyBorder="1" applyAlignment="1" applyProtection="1">
      <alignment horizontal="left" vertical="top"/>
      <protection hidden="1"/>
    </xf>
    <xf numFmtId="1" fontId="65" fillId="36" borderId="35" xfId="45" applyNumberFormat="1" applyFont="1" applyFill="1" applyBorder="1" applyAlignment="1" applyProtection="1">
      <alignment horizontal="left" vertical="top"/>
      <protection hidden="1"/>
    </xf>
    <xf numFmtId="1" fontId="65" fillId="36" borderId="47" xfId="45" applyNumberFormat="1" applyFont="1" applyFill="1" applyBorder="1" applyAlignment="1" applyProtection="1">
      <alignment horizontal="left" vertical="top"/>
      <protection hidden="1"/>
    </xf>
    <xf numFmtId="1" fontId="65" fillId="36" borderId="11" xfId="45" applyNumberFormat="1" applyFont="1" applyFill="1" applyBorder="1" applyAlignment="1" applyProtection="1">
      <alignment horizontal="left" vertical="top"/>
      <protection hidden="1"/>
    </xf>
    <xf numFmtId="1" fontId="65" fillId="36" borderId="20" xfId="45" applyNumberFormat="1" applyFont="1" applyFill="1" applyBorder="1" applyAlignment="1" applyProtection="1">
      <alignment horizontal="left" vertical="top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63" fillId="25" borderId="18" xfId="0" applyNumberFormat="1" applyFont="1" applyFill="1" applyBorder="1" applyAlignment="1" applyProtection="1">
      <alignment horizontal="center" vertical="center"/>
      <protection hidden="1"/>
    </xf>
    <xf numFmtId="1" fontId="63" fillId="0" borderId="17" xfId="0" applyNumberFormat="1" applyFont="1" applyBorder="1" applyAlignment="1" applyProtection="1">
      <alignment vertical="center"/>
      <protection hidden="1"/>
    </xf>
    <xf numFmtId="1" fontId="63" fillId="0" borderId="19" xfId="0" applyNumberFormat="1" applyFont="1" applyBorder="1" applyAlignment="1" applyProtection="1">
      <alignment vertical="center"/>
      <protection hidden="1"/>
    </xf>
    <xf numFmtId="1" fontId="63" fillId="0" borderId="16" xfId="0" applyNumberFormat="1" applyFont="1" applyBorder="1" applyAlignment="1" applyProtection="1">
      <alignment vertical="center"/>
      <protection hidden="1"/>
    </xf>
    <xf numFmtId="1" fontId="63" fillId="0" borderId="11" xfId="0" applyNumberFormat="1" applyFont="1" applyBorder="1" applyAlignment="1" applyProtection="1">
      <alignment vertical="center"/>
      <protection hidden="1"/>
    </xf>
    <xf numFmtId="1" fontId="63" fillId="0" borderId="20" xfId="0" applyNumberFormat="1" applyFont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25" borderId="12" xfId="45" applyNumberFormat="1" applyFont="1" applyFill="1" applyBorder="1" applyAlignment="1" applyProtection="1">
      <alignment horizontal="center"/>
      <protection locked="0" hidden="1"/>
    </xf>
    <xf numFmtId="1" fontId="0" fillId="0" borderId="14" xfId="0" applyNumberFormat="1" applyBorder="1" applyAlignment="1" applyProtection="1">
      <alignment horizontal="center"/>
      <protection locked="0" hidden="1"/>
    </xf>
    <xf numFmtId="1" fontId="5" fillId="25" borderId="14" xfId="45" applyNumberFormat="1" applyFont="1" applyFill="1" applyBorder="1" applyAlignment="1" applyProtection="1">
      <alignment horizontal="center"/>
      <protection locked="0" hidden="1"/>
    </xf>
    <xf numFmtId="1" fontId="4" fillId="25" borderId="12" xfId="0" applyNumberFormat="1" applyFont="1" applyFill="1" applyBorder="1" applyAlignment="1" applyProtection="1">
      <alignment horizontal="center"/>
      <protection locked="0" hidden="1"/>
    </xf>
    <xf numFmtId="1" fontId="4" fillId="25" borderId="13" xfId="0" applyNumberFormat="1" applyFont="1" applyFill="1" applyBorder="1" applyAlignment="1" applyProtection="1">
      <alignment horizontal="center"/>
      <protection locked="0" hidden="1"/>
    </xf>
    <xf numFmtId="1" fontId="4" fillId="25" borderId="14" xfId="0" applyNumberFormat="1" applyFont="1" applyFill="1" applyBorder="1" applyAlignment="1" applyProtection="1">
      <alignment horizontal="center"/>
      <protection locked="0" hidden="1"/>
    </xf>
    <xf numFmtId="1" fontId="4" fillId="25" borderId="12" xfId="45" applyNumberFormat="1" applyFont="1" applyFill="1" applyBorder="1" applyAlignment="1" applyProtection="1">
      <alignment horizontal="center"/>
      <protection locked="0" hidden="1"/>
    </xf>
    <xf numFmtId="1" fontId="4" fillId="25" borderId="14" xfId="45" applyNumberFormat="1" applyFont="1" applyFill="1" applyBorder="1" applyAlignment="1" applyProtection="1">
      <alignment horizontal="center"/>
      <protection locked="0" hidden="1"/>
    </xf>
    <xf numFmtId="1" fontId="7" fillId="25" borderId="36" xfId="0" applyNumberFormat="1" applyFont="1" applyFill="1" applyBorder="1" applyAlignment="1" applyProtection="1">
      <alignment horizontal="center"/>
      <protection hidden="1"/>
    </xf>
    <xf numFmtId="1" fontId="7" fillId="25" borderId="35" xfId="0" applyNumberFormat="1" applyFont="1" applyFill="1" applyBorder="1" applyAlignment="1" applyProtection="1">
      <alignment horizontal="center"/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29" fillId="25" borderId="18" xfId="45" applyNumberFormat="1" applyFont="1" applyFill="1" applyBorder="1" applyAlignment="1" applyProtection="1">
      <alignment horizontal="center"/>
      <protection hidden="1"/>
    </xf>
    <xf numFmtId="1" fontId="29" fillId="25" borderId="17" xfId="45" applyNumberFormat="1" applyFont="1" applyFill="1" applyBorder="1" applyAlignment="1" applyProtection="1">
      <alignment horizontal="center"/>
      <protection hidden="1"/>
    </xf>
    <xf numFmtId="1" fontId="29" fillId="25" borderId="13" xfId="45" applyNumberFormat="1" applyFont="1" applyFill="1" applyBorder="1" applyAlignment="1" applyProtection="1">
      <alignment horizontal="center"/>
      <protection hidden="1"/>
    </xf>
    <xf numFmtId="1" fontId="29" fillId="25" borderId="14" xfId="45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5" applyNumberFormat="1" applyFont="1" applyFill="1" applyBorder="1" applyAlignment="1" applyProtection="1">
      <alignment horizontal="center"/>
      <protection hidden="1"/>
    </xf>
    <xf numFmtId="1" fontId="5" fillId="25" borderId="17" xfId="45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Alignment="1" applyProtection="1">
      <alignment horizontal="center"/>
      <protection hidden="1"/>
    </xf>
    <xf numFmtId="1" fontId="65" fillId="25" borderId="18" xfId="45" applyNumberFormat="1" applyFont="1" applyFill="1" applyBorder="1" applyAlignment="1" applyProtection="1">
      <alignment horizontal="center"/>
      <protection hidden="1"/>
    </xf>
    <xf numFmtId="1" fontId="65" fillId="25" borderId="17" xfId="45" applyNumberFormat="1" applyFont="1" applyFill="1" applyBorder="1" applyAlignment="1" applyProtection="1">
      <alignment horizontal="center"/>
      <protection hidden="1"/>
    </xf>
    <xf numFmtId="1" fontId="65" fillId="25" borderId="19" xfId="45" applyNumberFormat="1" applyFont="1" applyFill="1" applyBorder="1" applyAlignment="1" applyProtection="1">
      <alignment horizontal="center"/>
      <protection hidden="1"/>
    </xf>
    <xf numFmtId="1" fontId="7" fillId="25" borderId="18" xfId="0" applyNumberFormat="1" applyFont="1" applyFill="1" applyBorder="1" applyAlignment="1" applyProtection="1">
      <alignment horizontal="center"/>
      <protection hidden="1"/>
    </xf>
    <xf numFmtId="1" fontId="7" fillId="25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5" fillId="25" borderId="36" xfId="45" applyNumberFormat="1" applyFont="1" applyFill="1" applyBorder="1" applyAlignment="1" applyProtection="1">
      <alignment horizontal="center"/>
      <protection hidden="1"/>
    </xf>
    <xf numFmtId="1" fontId="65" fillId="25" borderId="0" xfId="45" applyNumberFormat="1" applyFont="1" applyFill="1" applyBorder="1" applyAlignment="1" applyProtection="1">
      <alignment horizontal="center"/>
      <protection hidden="1"/>
    </xf>
    <xf numFmtId="1" fontId="65" fillId="25" borderId="35" xfId="45" applyNumberFormat="1" applyFont="1" applyFill="1" applyBorder="1" applyAlignment="1" applyProtection="1">
      <alignment horizontal="center"/>
      <protection hidden="1"/>
    </xf>
    <xf numFmtId="1" fontId="5" fillId="25" borderId="12" xfId="0" applyNumberFormat="1" applyFont="1" applyFill="1" applyBorder="1" applyAlignment="1" applyProtection="1">
      <alignment horizontal="center"/>
      <protection locked="0" hidden="1"/>
    </xf>
    <xf numFmtId="1" fontId="5" fillId="25" borderId="13" xfId="0" applyNumberFormat="1" applyFont="1" applyFill="1" applyBorder="1" applyAlignment="1" applyProtection="1">
      <alignment horizontal="center"/>
      <protection locked="0" hidden="1"/>
    </xf>
    <xf numFmtId="1" fontId="5" fillId="25" borderId="14" xfId="0" applyNumberFormat="1" applyFont="1" applyFill="1" applyBorder="1" applyAlignment="1" applyProtection="1">
      <alignment horizontal="center"/>
      <protection locked="0"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25" borderId="12" xfId="45" quotePrefix="1" applyNumberFormat="1" applyFont="1" applyFill="1" applyBorder="1" applyAlignment="1" applyProtection="1">
      <alignment horizontal="center"/>
      <protection locked="0" hidden="1"/>
    </xf>
    <xf numFmtId="1" fontId="66" fillId="25" borderId="12" xfId="45" applyNumberFormat="1" applyFont="1" applyFill="1" applyBorder="1" applyAlignment="1" applyProtection="1">
      <alignment horizontal="center"/>
      <protection hidden="1"/>
    </xf>
    <xf numFmtId="1" fontId="66" fillId="25" borderId="13" xfId="45" applyNumberFormat="1" applyFont="1" applyFill="1" applyBorder="1" applyAlignment="1" applyProtection="1">
      <alignment horizontal="center"/>
      <protection hidden="1"/>
    </xf>
    <xf numFmtId="1" fontId="66" fillId="25" borderId="14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locked="0"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7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locked="0"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1" fontId="0" fillId="0" borderId="0" xfId="0" applyNumberFormat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4" fillId="25" borderId="18" xfId="45" applyNumberFormat="1" applyFont="1" applyFill="1" applyBorder="1" applyAlignment="1" applyProtection="1">
      <alignment horizontal="center" vertical="center"/>
      <protection hidden="1"/>
    </xf>
    <xf numFmtId="1" fontId="4" fillId="25" borderId="19" xfId="45" applyNumberFormat="1" applyFont="1" applyFill="1" applyBorder="1" applyAlignment="1" applyProtection="1">
      <alignment horizontal="center" vertical="center"/>
      <protection hidden="1"/>
    </xf>
    <xf numFmtId="1" fontId="4" fillId="25" borderId="36" xfId="45" applyNumberFormat="1" applyFont="1" applyFill="1" applyBorder="1" applyAlignment="1" applyProtection="1">
      <alignment horizontal="center" vertical="center"/>
      <protection hidden="1"/>
    </xf>
    <xf numFmtId="1" fontId="4" fillId="25" borderId="35" xfId="45" applyNumberFormat="1" applyFont="1" applyFill="1" applyBorder="1" applyAlignment="1" applyProtection="1">
      <alignment horizontal="center" vertical="center"/>
      <protection hidden="1"/>
    </xf>
    <xf numFmtId="1" fontId="4" fillId="25" borderId="10" xfId="45" applyNumberFormat="1" applyFont="1" applyFill="1" applyBorder="1" applyAlignment="1" applyProtection="1">
      <alignment horizontal="center" vertical="center"/>
      <protection hidden="1"/>
    </xf>
    <xf numFmtId="1" fontId="4" fillId="25" borderId="36" xfId="45" applyNumberFormat="1" applyFont="1" applyFill="1" applyBorder="1" applyAlignment="1" applyProtection="1">
      <alignment horizontal="center"/>
      <protection hidden="1"/>
    </xf>
    <xf numFmtId="1" fontId="4" fillId="25" borderId="0" xfId="45" applyNumberFormat="1" applyFont="1" applyFill="1" applyBorder="1" applyAlignment="1" applyProtection="1">
      <alignment horizontal="center"/>
      <protection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44" fillId="25" borderId="16" xfId="0" applyNumberFormat="1" applyFont="1" applyFill="1" applyBorder="1" applyAlignment="1" applyProtection="1">
      <alignment horizontal="center"/>
      <protection hidden="1"/>
    </xf>
    <xf numFmtId="1" fontId="44" fillId="25" borderId="11" xfId="0" applyNumberFormat="1" applyFont="1" applyFill="1" applyBorder="1" applyAlignment="1" applyProtection="1">
      <alignment horizontal="center"/>
      <protection hidden="1"/>
    </xf>
    <xf numFmtId="1" fontId="44" fillId="25" borderId="0" xfId="0" applyNumberFormat="1" applyFont="1" applyFill="1" applyAlignment="1" applyProtection="1">
      <alignment horizontal="center"/>
      <protection hidden="1"/>
    </xf>
    <xf numFmtId="1" fontId="44" fillId="25" borderId="20" xfId="0" applyNumberFormat="1" applyFont="1" applyFill="1" applyBorder="1" applyAlignment="1" applyProtection="1">
      <alignment horizontal="center"/>
      <protection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25" borderId="10" xfId="45" applyNumberFormat="1" applyFont="1" applyFill="1" applyBorder="1" applyAlignment="1" applyProtection="1">
      <alignment horizontal="center"/>
      <protection locked="0" hidden="1"/>
    </xf>
    <xf numFmtId="1" fontId="5" fillId="38" borderId="36" xfId="45" applyNumberFormat="1" applyFont="1" applyFill="1" applyBorder="1" applyAlignment="1" applyProtection="1">
      <alignment horizontal="center"/>
      <protection hidden="1"/>
    </xf>
    <xf numFmtId="1" fontId="5" fillId="38" borderId="35" xfId="45" applyNumberFormat="1" applyFont="1" applyFill="1" applyBorder="1" applyAlignment="1" applyProtection="1">
      <alignment horizontal="center"/>
      <protection hidden="1"/>
    </xf>
    <xf numFmtId="1" fontId="67" fillId="25" borderId="51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2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3" xfId="45" applyNumberFormat="1" applyFont="1" applyFill="1" applyBorder="1" applyAlignment="1" applyProtection="1">
      <alignment horizontal="center" vertical="center"/>
      <protection locked="0" hidden="1"/>
    </xf>
    <xf numFmtId="1" fontId="46" fillId="0" borderId="54" xfId="46" applyNumberFormat="1" applyFont="1" applyBorder="1" applyAlignment="1" applyProtection="1">
      <alignment horizontal="center" vertical="center"/>
      <protection locked="0" hidden="1"/>
    </xf>
    <xf numFmtId="1" fontId="46" fillId="0" borderId="52" xfId="46" applyNumberFormat="1" applyFont="1" applyBorder="1" applyAlignment="1" applyProtection="1">
      <alignment horizontal="center" vertical="center"/>
      <protection locked="0"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5" fillId="25" borderId="50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25" borderId="36" xfId="45" applyNumberFormat="1" applyFont="1" applyFill="1" applyBorder="1" applyAlignment="1" applyProtection="1">
      <alignment horizontal="center"/>
      <protection locked="0" hidden="1"/>
    </xf>
    <xf numFmtId="1" fontId="5" fillId="25" borderId="35" xfId="45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hidden="1"/>
    </xf>
    <xf numFmtId="1" fontId="5" fillId="36" borderId="14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35" xfId="45" applyNumberFormat="1" applyFont="1" applyFill="1" applyBorder="1" applyAlignment="1" applyProtection="1">
      <alignment vertical="center"/>
      <protection hidden="1"/>
    </xf>
    <xf numFmtId="1" fontId="68" fillId="25" borderId="50" xfId="45" applyNumberFormat="1" applyFont="1" applyFill="1" applyBorder="1" applyAlignment="1" applyProtection="1">
      <alignment horizontal="center"/>
      <protection locked="0" hidden="1"/>
    </xf>
    <xf numFmtId="1" fontId="44" fillId="25" borderId="36" xfId="45" applyNumberFormat="1" applyFont="1" applyFill="1" applyBorder="1" applyAlignment="1" applyProtection="1">
      <alignment horizontal="center"/>
      <protection hidden="1"/>
    </xf>
    <xf numFmtId="1" fontId="44" fillId="25" borderId="35" xfId="45" applyNumberFormat="1" applyFont="1" applyFill="1" applyBorder="1" applyAlignment="1" applyProtection="1">
      <alignment horizontal="center"/>
      <protection hidden="1"/>
    </xf>
    <xf numFmtId="1" fontId="4" fillId="25" borderId="35" xfId="45" applyNumberFormat="1" applyFont="1" applyFill="1" applyBorder="1" applyAlignment="1" applyProtection="1">
      <alignment horizontal="center"/>
      <protection hidden="1"/>
    </xf>
    <xf numFmtId="1" fontId="5" fillId="25" borderId="11" xfId="45" applyNumberFormat="1" applyFont="1" applyFill="1" applyBorder="1" applyAlignment="1" applyProtection="1">
      <alignment horizontal="center"/>
      <protection locked="0" hidden="1"/>
    </xf>
    <xf numFmtId="1" fontId="5" fillId="25" borderId="20" xfId="45" applyNumberFormat="1" applyFont="1" applyFill="1" applyBorder="1" applyAlignment="1" applyProtection="1">
      <alignment horizontal="center"/>
      <protection locked="0"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left"/>
      <protection hidden="1"/>
    </xf>
    <xf numFmtId="1" fontId="5" fillId="25" borderId="35" xfId="45" applyNumberFormat="1" applyFont="1" applyFill="1" applyBorder="1" applyAlignment="1" applyProtection="1">
      <alignment horizontal="left"/>
      <protection hidden="1"/>
    </xf>
    <xf numFmtId="1" fontId="5" fillId="25" borderId="36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alignment horizontal="center"/>
      <protection locked="0" hidden="1"/>
    </xf>
    <xf numFmtId="1" fontId="4" fillId="25" borderId="16" xfId="45" applyNumberFormat="1" applyFont="1" applyFill="1" applyBorder="1" applyAlignment="1" applyProtection="1">
      <alignment horizontal="center" wrapText="1"/>
      <protection hidden="1"/>
    </xf>
    <xf numFmtId="1" fontId="4" fillId="25" borderId="20" xfId="45" applyNumberFormat="1" applyFont="1" applyFill="1" applyBorder="1" applyAlignment="1" applyProtection="1">
      <alignment horizontal="center" wrapText="1"/>
      <protection hidden="1"/>
    </xf>
    <xf numFmtId="1" fontId="66" fillId="25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0" fontId="86" fillId="0" borderId="10" xfId="0" applyFont="1" applyBorder="1" applyAlignment="1" applyProtection="1">
      <alignment horizontal="center" vertical="center"/>
      <protection locked="0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 xr:uid="{00000000-0005-0000-0000-00001B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 3" xfId="46" xr:uid="{00000000-0005-0000-0000-000028000000}"/>
    <cellStyle name="Normal_pay 2008-09" xfId="38" xr:uid="{00000000-0005-0000-0000-000029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448235</xdr:colOff>
      <xdr:row>2</xdr:row>
      <xdr:rowOff>67236</xdr:rowOff>
    </xdr:from>
    <xdr:to>
      <xdr:col>20</xdr:col>
      <xdr:colOff>616324</xdr:colOff>
      <xdr:row>2</xdr:row>
      <xdr:rowOff>268942</xdr:rowOff>
    </xdr:to>
    <xdr:sp macro="" textlink="">
      <xdr:nvSpPr>
        <xdr:cNvPr id="11" name="Right Arrow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180794" y="918883"/>
          <a:ext cx="874059" cy="201706"/>
        </a:xfrm>
        <a:prstGeom prst="rightArrow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HUL%20SHARMA/Desktop/Tax/INCOMETAX-CALCULATOR-2021-22-WITH-FORM-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</row>
      </sheetData>
      <sheetData sheetId="1">
        <row r="2">
          <cell r="Z2" t="str">
            <v>Yes</v>
          </cell>
        </row>
      </sheetData>
      <sheetData sheetId="2">
        <row r="3">
          <cell r="E3">
            <v>0</v>
          </cell>
        </row>
        <row r="9">
          <cell r="B9">
            <v>0</v>
          </cell>
        </row>
      </sheetData>
      <sheetData sheetId="3">
        <row r="33">
          <cell r="Q33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0000FF"/>
  </sheetPr>
  <dimension ref="A1:XFD948"/>
  <sheetViews>
    <sheetView showGridLines="0" tabSelected="1" zoomScale="80" zoomScaleNormal="80" workbookViewId="0">
      <selection activeCell="P4" sqref="P4:W8"/>
    </sheetView>
  </sheetViews>
  <sheetFormatPr defaultColWidth="0" defaultRowHeight="12.75" zeroHeight="1"/>
  <cols>
    <col min="1" max="1" width="0.42578125" style="41" customWidth="1" collapsed="1"/>
    <col min="2" max="2" width="14.5703125" style="3" hidden="1" customWidth="1" collapsed="1"/>
    <col min="3" max="3" width="14.5703125" style="3" customWidth="1" collapsed="1"/>
    <col min="4" max="9" width="10.5703125" style="3" customWidth="1" collapsed="1"/>
    <col min="10" max="10" width="10.28515625" style="3" customWidth="1" collapsed="1"/>
    <col min="11" max="11" width="9.42578125" style="3" customWidth="1" collapsed="1"/>
    <col min="12" max="12" width="12.140625" style="3" customWidth="1" collapsed="1"/>
    <col min="13" max="14" width="11.5703125" style="3" customWidth="1" collapsed="1"/>
    <col min="15" max="18" width="10.5703125" style="3" customWidth="1" collapsed="1"/>
    <col min="19" max="19" width="10.5703125" style="3" customWidth="1"/>
    <col min="20" max="23" width="10.5703125" style="3" customWidth="1" collapsed="1"/>
    <col min="24" max="24" width="29.85546875" style="23" hidden="1" customWidth="1" collapsed="1"/>
    <col min="25" max="28" width="9.140625" style="3" hidden="1" customWidth="1"/>
    <col min="29" max="31" width="0" style="3" hidden="1" customWidth="1"/>
    <col min="32" max="16383" width="9.140625" style="3" hidden="1" collapsed="1"/>
    <col min="16384" max="16384" width="1.42578125" style="3" customWidth="1" collapsed="1"/>
  </cols>
  <sheetData>
    <row r="1" spans="1:25" ht="46.5" customHeight="1">
      <c r="B1" s="199"/>
      <c r="C1" s="230" t="s">
        <v>342</v>
      </c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3"/>
    </row>
    <row r="2" spans="1:25" ht="45.75" customHeight="1">
      <c r="B2" s="199"/>
      <c r="C2" s="226" t="s">
        <v>345</v>
      </c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8"/>
      <c r="X2" s="3"/>
    </row>
    <row r="3" spans="1:25" ht="26.25" customHeight="1">
      <c r="B3" s="211"/>
      <c r="C3" s="225" t="s">
        <v>311</v>
      </c>
      <c r="D3" s="225"/>
      <c r="E3" s="232">
        <v>1100030000001500</v>
      </c>
      <c r="F3" s="232"/>
      <c r="G3" s="232"/>
      <c r="H3" s="232"/>
      <c r="I3" s="232"/>
      <c r="J3" s="225" t="s">
        <v>316</v>
      </c>
      <c r="K3" s="225"/>
      <c r="L3" s="225"/>
      <c r="M3" s="218"/>
      <c r="N3" s="218"/>
      <c r="O3" s="218"/>
      <c r="P3" s="221" t="s">
        <v>322</v>
      </c>
      <c r="Q3" s="222"/>
      <c r="R3" s="222"/>
      <c r="S3" s="222"/>
      <c r="T3" s="222"/>
      <c r="U3" s="222"/>
      <c r="V3" s="194" t="s">
        <v>154</v>
      </c>
      <c r="W3" s="200"/>
      <c r="X3" s="3"/>
      <c r="Y3" s="187" t="s">
        <v>154</v>
      </c>
    </row>
    <row r="4" spans="1:25" ht="26.25" customHeight="1">
      <c r="B4" s="211"/>
      <c r="C4" s="225" t="s">
        <v>310</v>
      </c>
      <c r="D4" s="225"/>
      <c r="E4" s="218" t="s">
        <v>324</v>
      </c>
      <c r="F4" s="218"/>
      <c r="G4" s="218"/>
      <c r="H4" s="218"/>
      <c r="I4" s="218"/>
      <c r="J4" s="225" t="s">
        <v>317</v>
      </c>
      <c r="K4" s="225"/>
      <c r="L4" s="225"/>
      <c r="M4" s="223" t="s">
        <v>344</v>
      </c>
      <c r="N4" s="223"/>
      <c r="O4" s="223"/>
      <c r="P4" s="534" t="s">
        <v>363</v>
      </c>
      <c r="Q4" s="534"/>
      <c r="R4" s="534"/>
      <c r="S4" s="534"/>
      <c r="T4" s="534"/>
      <c r="U4" s="534"/>
      <c r="V4" s="534"/>
      <c r="W4" s="534"/>
      <c r="X4" s="3"/>
      <c r="Y4" s="187" t="s">
        <v>112</v>
      </c>
    </row>
    <row r="5" spans="1:25" ht="26.25" customHeight="1">
      <c r="B5" s="211"/>
      <c r="C5" s="225" t="s">
        <v>312</v>
      </c>
      <c r="D5" s="225"/>
      <c r="E5" s="218" t="s">
        <v>325</v>
      </c>
      <c r="F5" s="218"/>
      <c r="G5" s="218"/>
      <c r="H5" s="218"/>
      <c r="I5" s="218"/>
      <c r="J5" s="225" t="s">
        <v>318</v>
      </c>
      <c r="K5" s="225"/>
      <c r="L5" s="225"/>
      <c r="M5" s="219">
        <v>111200445516</v>
      </c>
      <c r="N5" s="219"/>
      <c r="O5" s="219"/>
      <c r="P5" s="534"/>
      <c r="Q5" s="534"/>
      <c r="R5" s="534"/>
      <c r="S5" s="534"/>
      <c r="T5" s="534"/>
      <c r="U5" s="534"/>
      <c r="V5" s="534"/>
      <c r="W5" s="534"/>
      <c r="X5" s="3"/>
    </row>
    <row r="6" spans="1:25" ht="26.25" customHeight="1">
      <c r="B6" s="211"/>
      <c r="C6" s="225" t="s">
        <v>313</v>
      </c>
      <c r="D6" s="225"/>
      <c r="E6" s="218" t="s">
        <v>326</v>
      </c>
      <c r="F6" s="218"/>
      <c r="G6" s="218"/>
      <c r="H6" s="218"/>
      <c r="I6" s="218"/>
      <c r="J6" s="225" t="s">
        <v>319</v>
      </c>
      <c r="K6" s="225"/>
      <c r="L6" s="225"/>
      <c r="M6" s="220" t="s">
        <v>328</v>
      </c>
      <c r="N6" s="220"/>
      <c r="O6" s="220"/>
      <c r="P6" s="534"/>
      <c r="Q6" s="534"/>
      <c r="R6" s="534"/>
      <c r="S6" s="534"/>
      <c r="T6" s="534"/>
      <c r="U6" s="534"/>
      <c r="V6" s="534"/>
      <c r="W6" s="534"/>
      <c r="X6" s="3"/>
    </row>
    <row r="7" spans="1:25" ht="26.25" customHeight="1">
      <c r="B7" s="211"/>
      <c r="C7" s="225" t="s">
        <v>315</v>
      </c>
      <c r="D7" s="225"/>
      <c r="E7" s="218"/>
      <c r="F7" s="218"/>
      <c r="G7" s="218"/>
      <c r="H7" s="218"/>
      <c r="I7" s="218"/>
      <c r="J7" s="225" t="s">
        <v>321</v>
      </c>
      <c r="K7" s="225"/>
      <c r="L7" s="225"/>
      <c r="M7" s="219">
        <v>2347000700015450</v>
      </c>
      <c r="N7" s="219"/>
      <c r="O7" s="219"/>
      <c r="P7" s="534"/>
      <c r="Q7" s="534"/>
      <c r="R7" s="534"/>
      <c r="S7" s="534"/>
      <c r="T7" s="534"/>
      <c r="U7" s="534"/>
      <c r="V7" s="534"/>
      <c r="W7" s="534"/>
      <c r="X7" s="3"/>
    </row>
    <row r="8" spans="1:25" ht="26.25" customHeight="1">
      <c r="B8" s="211"/>
      <c r="C8" s="225" t="s">
        <v>314</v>
      </c>
      <c r="D8" s="225"/>
      <c r="E8" s="219">
        <v>632578694519</v>
      </c>
      <c r="F8" s="219"/>
      <c r="G8" s="219"/>
      <c r="H8" s="219"/>
      <c r="I8" s="219"/>
      <c r="J8" s="225" t="s">
        <v>320</v>
      </c>
      <c r="K8" s="225"/>
      <c r="L8" s="225"/>
      <c r="M8" s="220" t="s">
        <v>327</v>
      </c>
      <c r="N8" s="220"/>
      <c r="O8" s="220"/>
      <c r="P8" s="534"/>
      <c r="Q8" s="534"/>
      <c r="R8" s="534"/>
      <c r="S8" s="534"/>
      <c r="T8" s="534"/>
      <c r="U8" s="534"/>
      <c r="V8" s="534"/>
      <c r="W8" s="534"/>
      <c r="X8" s="3"/>
    </row>
    <row r="9" spans="1:25" ht="25.5" customHeight="1">
      <c r="B9" s="199"/>
      <c r="C9" s="224" t="s">
        <v>292</v>
      </c>
      <c r="D9" s="231" t="s">
        <v>293</v>
      </c>
      <c r="E9" s="231"/>
      <c r="F9" s="231"/>
      <c r="G9" s="231"/>
      <c r="H9" s="231"/>
      <c r="I9" s="231"/>
      <c r="J9" s="231"/>
      <c r="K9" s="231"/>
      <c r="L9" s="231"/>
      <c r="M9" s="231" t="s">
        <v>294</v>
      </c>
      <c r="N9" s="231"/>
      <c r="O9" s="231"/>
      <c r="P9" s="231"/>
      <c r="Q9" s="231"/>
      <c r="R9" s="231"/>
      <c r="S9" s="231"/>
      <c r="T9" s="231"/>
      <c r="U9" s="231"/>
      <c r="V9" s="231"/>
      <c r="W9" s="224" t="s">
        <v>309</v>
      </c>
      <c r="X9" s="3"/>
    </row>
    <row r="10" spans="1:25" s="16" customFormat="1" ht="80.25" customHeight="1">
      <c r="A10" s="44"/>
      <c r="B10" s="201"/>
      <c r="C10" s="224"/>
      <c r="D10" s="202" t="s">
        <v>295</v>
      </c>
      <c r="E10" s="202" t="s">
        <v>296</v>
      </c>
      <c r="F10" s="202" t="s">
        <v>297</v>
      </c>
      <c r="G10" s="202" t="s">
        <v>298</v>
      </c>
      <c r="H10" s="202" t="s">
        <v>299</v>
      </c>
      <c r="I10" s="202" t="s">
        <v>300</v>
      </c>
      <c r="J10" s="202" t="s">
        <v>301</v>
      </c>
      <c r="K10" s="202" t="s">
        <v>302</v>
      </c>
      <c r="L10" s="202" t="s">
        <v>303</v>
      </c>
      <c r="M10" s="202" t="str">
        <f>IF(V3="No","th-ih-,Q",",u-ih-,l-")</f>
        <v>,u-ih-,l-</v>
      </c>
      <c r="N10" s="202" t="str">
        <f>IF(W3="No","th-ih-,fj;lZ,Q",",u-ih-,l-,fj;lZ")</f>
        <v>,u-ih-,l-,fj;lZ</v>
      </c>
      <c r="O10" s="202" t="s">
        <v>304</v>
      </c>
      <c r="P10" s="202" t="s">
        <v>305</v>
      </c>
      <c r="Q10" s="202" t="s">
        <v>306</v>
      </c>
      <c r="R10" s="202" t="s">
        <v>307</v>
      </c>
      <c r="S10" s="202" t="s">
        <v>332</v>
      </c>
      <c r="T10" s="202" t="s">
        <v>323</v>
      </c>
      <c r="U10" s="202" t="s">
        <v>323</v>
      </c>
      <c r="V10" s="202" t="s">
        <v>308</v>
      </c>
      <c r="W10" s="224"/>
    </row>
    <row r="11" spans="1:25" s="17" customFormat="1" ht="18.95" customHeight="1">
      <c r="A11" s="45"/>
      <c r="B11" s="203">
        <v>3</v>
      </c>
      <c r="C11" s="204">
        <v>45717</v>
      </c>
      <c r="D11" s="72">
        <v>43100</v>
      </c>
      <c r="E11" s="40">
        <f>ROUND(46%*D11,0)</f>
        <v>19826</v>
      </c>
      <c r="F11" s="40">
        <v>754</v>
      </c>
      <c r="G11" s="40">
        <v>200</v>
      </c>
      <c r="H11" s="40">
        <v>600</v>
      </c>
      <c r="I11" s="40"/>
      <c r="J11" s="40"/>
      <c r="K11" s="40"/>
      <c r="L11" s="188">
        <f>SUM(D11:K11)</f>
        <v>64480</v>
      </c>
      <c r="M11" s="40">
        <f>IF($V$3="Yes",ROUND((D11+H11)*0.1,0),IF($V$3="No",D11*6%))</f>
        <v>4370</v>
      </c>
      <c r="N11" s="188"/>
      <c r="O11" s="40"/>
      <c r="P11" s="40">
        <v>300</v>
      </c>
      <c r="Q11" s="40">
        <f>1000</f>
        <v>1000</v>
      </c>
      <c r="R11" s="40"/>
      <c r="S11" s="40">
        <v>1540</v>
      </c>
      <c r="T11" s="40"/>
      <c r="U11" s="40"/>
      <c r="V11" s="40">
        <f>SUM(M11:U11)</f>
        <v>7210</v>
      </c>
      <c r="W11" s="40">
        <f>L11-V11</f>
        <v>57270</v>
      </c>
    </row>
    <row r="12" spans="1:25" s="17" customFormat="1" ht="18.95" customHeight="1">
      <c r="A12" s="45"/>
      <c r="B12" s="203">
        <v>4</v>
      </c>
      <c r="C12" s="204">
        <v>45748</v>
      </c>
      <c r="D12" s="40">
        <f t="shared" ref="D12:D14" si="0">D11</f>
        <v>43100</v>
      </c>
      <c r="E12" s="40">
        <f t="shared" ref="E12:E17" si="1">ROUND(46%*D12,0)</f>
        <v>19826</v>
      </c>
      <c r="F12" s="40">
        <f>F11</f>
        <v>754</v>
      </c>
      <c r="G12" s="40">
        <f>G11</f>
        <v>200</v>
      </c>
      <c r="H12" s="40">
        <f>H11</f>
        <v>600</v>
      </c>
      <c r="I12" s="40"/>
      <c r="J12" s="40"/>
      <c r="K12" s="40"/>
      <c r="L12" s="188">
        <f t="shared" ref="L12:L29" si="2">SUM(D12:K12)</f>
        <v>64480</v>
      </c>
      <c r="M12" s="40">
        <f t="shared" ref="M12:M22" si="3">IF($V$3="Yes",ROUND((D12+H12)*0.1,0),IF($V$3="No",D12*6%))</f>
        <v>4370</v>
      </c>
      <c r="N12" s="188"/>
      <c r="O12" s="40"/>
      <c r="P12" s="40">
        <f>P11</f>
        <v>300</v>
      </c>
      <c r="Q12" s="40">
        <f>Q11</f>
        <v>1000</v>
      </c>
      <c r="R12" s="40"/>
      <c r="S12" s="40">
        <f>S11</f>
        <v>1540</v>
      </c>
      <c r="T12" s="40">
        <v>980</v>
      </c>
      <c r="U12" s="40"/>
      <c r="V12" s="40">
        <f t="shared" ref="V12:V29" si="4">SUM(M12:U12)</f>
        <v>8190</v>
      </c>
      <c r="W12" s="40">
        <f t="shared" ref="W12:W29" si="5">L12-V12</f>
        <v>56290</v>
      </c>
    </row>
    <row r="13" spans="1:25" s="17" customFormat="1" ht="18.95" customHeight="1">
      <c r="A13" s="45"/>
      <c r="B13" s="203">
        <v>5</v>
      </c>
      <c r="C13" s="204">
        <v>45778</v>
      </c>
      <c r="D13" s="40">
        <f t="shared" si="0"/>
        <v>43100</v>
      </c>
      <c r="E13" s="40">
        <f t="shared" si="1"/>
        <v>19826</v>
      </c>
      <c r="F13" s="40">
        <f t="shared" ref="F13:F22" si="6">F12</f>
        <v>754</v>
      </c>
      <c r="G13" s="40">
        <f t="shared" ref="G13:G22" si="7">G12</f>
        <v>200</v>
      </c>
      <c r="H13" s="40">
        <f t="shared" ref="H13:H22" si="8">H12</f>
        <v>600</v>
      </c>
      <c r="I13" s="40"/>
      <c r="J13" s="40"/>
      <c r="K13" s="40"/>
      <c r="L13" s="188">
        <f t="shared" si="2"/>
        <v>64480</v>
      </c>
      <c r="M13" s="40">
        <f t="shared" si="3"/>
        <v>4370</v>
      </c>
      <c r="N13" s="188"/>
      <c r="O13" s="40"/>
      <c r="P13" s="40">
        <f t="shared" ref="P13:P22" si="9">P12</f>
        <v>300</v>
      </c>
      <c r="Q13" s="40">
        <f t="shared" ref="Q13:Q22" si="10">Q12</f>
        <v>1000</v>
      </c>
      <c r="R13" s="40"/>
      <c r="S13" s="40">
        <f t="shared" ref="S13:S22" si="11">S12</f>
        <v>1540</v>
      </c>
      <c r="T13" s="40"/>
      <c r="U13" s="40"/>
      <c r="V13" s="40">
        <f t="shared" si="4"/>
        <v>7210</v>
      </c>
      <c r="W13" s="40">
        <f t="shared" si="5"/>
        <v>57270</v>
      </c>
    </row>
    <row r="14" spans="1:25" s="17" customFormat="1" ht="18.95" customHeight="1">
      <c r="A14" s="45"/>
      <c r="B14" s="203">
        <v>6</v>
      </c>
      <c r="C14" s="204">
        <v>45809</v>
      </c>
      <c r="D14" s="40">
        <f t="shared" si="0"/>
        <v>43100</v>
      </c>
      <c r="E14" s="40">
        <f t="shared" si="1"/>
        <v>19826</v>
      </c>
      <c r="F14" s="40">
        <f t="shared" si="6"/>
        <v>754</v>
      </c>
      <c r="G14" s="40">
        <f t="shared" si="7"/>
        <v>200</v>
      </c>
      <c r="H14" s="40">
        <f t="shared" si="8"/>
        <v>600</v>
      </c>
      <c r="I14" s="40"/>
      <c r="J14" s="40"/>
      <c r="K14" s="40"/>
      <c r="L14" s="188">
        <f t="shared" si="2"/>
        <v>64480</v>
      </c>
      <c r="M14" s="40">
        <f t="shared" si="3"/>
        <v>4370</v>
      </c>
      <c r="N14" s="188"/>
      <c r="O14" s="40"/>
      <c r="P14" s="40">
        <f t="shared" si="9"/>
        <v>300</v>
      </c>
      <c r="Q14" s="40">
        <f t="shared" si="10"/>
        <v>1000</v>
      </c>
      <c r="R14" s="40"/>
      <c r="S14" s="40">
        <f t="shared" si="11"/>
        <v>1540</v>
      </c>
      <c r="T14" s="40"/>
      <c r="U14" s="40"/>
      <c r="V14" s="40">
        <f t="shared" si="4"/>
        <v>7210</v>
      </c>
      <c r="W14" s="40">
        <f t="shared" si="5"/>
        <v>57270</v>
      </c>
    </row>
    <row r="15" spans="1:25" s="17" customFormat="1" ht="18.95" customHeight="1">
      <c r="A15" s="45"/>
      <c r="B15" s="203">
        <v>7</v>
      </c>
      <c r="C15" s="204">
        <v>45839</v>
      </c>
      <c r="D15" s="40">
        <f>MROUND(ROUND(1.03*D14,0),100)</f>
        <v>44400</v>
      </c>
      <c r="E15" s="40">
        <f t="shared" si="1"/>
        <v>20424</v>
      </c>
      <c r="F15" s="40">
        <f t="shared" si="6"/>
        <v>754</v>
      </c>
      <c r="G15" s="40">
        <f t="shared" si="7"/>
        <v>200</v>
      </c>
      <c r="H15" s="40">
        <f t="shared" si="8"/>
        <v>600</v>
      </c>
      <c r="I15" s="40"/>
      <c r="J15" s="40"/>
      <c r="K15" s="40"/>
      <c r="L15" s="188">
        <f t="shared" si="2"/>
        <v>66378</v>
      </c>
      <c r="M15" s="40">
        <f t="shared" si="3"/>
        <v>4500</v>
      </c>
      <c r="N15" s="188"/>
      <c r="O15" s="40"/>
      <c r="P15" s="40">
        <f t="shared" si="9"/>
        <v>300</v>
      </c>
      <c r="Q15" s="40">
        <f t="shared" si="10"/>
        <v>1000</v>
      </c>
      <c r="R15" s="40"/>
      <c r="S15" s="40">
        <f t="shared" si="11"/>
        <v>1540</v>
      </c>
      <c r="T15" s="40"/>
      <c r="U15" s="40"/>
      <c r="V15" s="40">
        <f t="shared" si="4"/>
        <v>7340</v>
      </c>
      <c r="W15" s="40">
        <f t="shared" si="5"/>
        <v>59038</v>
      </c>
    </row>
    <row r="16" spans="1:25" s="17" customFormat="1" ht="18.95" customHeight="1">
      <c r="A16" s="45"/>
      <c r="B16" s="203">
        <v>8</v>
      </c>
      <c r="C16" s="204">
        <v>45870</v>
      </c>
      <c r="D16" s="40">
        <f t="shared" ref="D16:D22" si="12">D15</f>
        <v>44400</v>
      </c>
      <c r="E16" s="40">
        <f t="shared" si="1"/>
        <v>20424</v>
      </c>
      <c r="F16" s="40">
        <f t="shared" si="6"/>
        <v>754</v>
      </c>
      <c r="G16" s="40">
        <f t="shared" si="7"/>
        <v>200</v>
      </c>
      <c r="H16" s="40">
        <f t="shared" si="8"/>
        <v>600</v>
      </c>
      <c r="I16" s="40"/>
      <c r="J16" s="40"/>
      <c r="K16" s="40"/>
      <c r="L16" s="188">
        <f t="shared" si="2"/>
        <v>66378</v>
      </c>
      <c r="M16" s="40">
        <f t="shared" si="3"/>
        <v>4500</v>
      </c>
      <c r="N16" s="188"/>
      <c r="O16" s="40"/>
      <c r="P16" s="40">
        <f t="shared" si="9"/>
        <v>300</v>
      </c>
      <c r="Q16" s="40">
        <f t="shared" si="10"/>
        <v>1000</v>
      </c>
      <c r="R16" s="40"/>
      <c r="S16" s="40">
        <f t="shared" si="11"/>
        <v>1540</v>
      </c>
      <c r="T16" s="40"/>
      <c r="U16" s="40"/>
      <c r="V16" s="40">
        <f t="shared" si="4"/>
        <v>7340</v>
      </c>
      <c r="W16" s="40">
        <f t="shared" si="5"/>
        <v>59038</v>
      </c>
    </row>
    <row r="17" spans="1:23" s="17" customFormat="1" ht="18.95" customHeight="1">
      <c r="A17" s="45"/>
      <c r="B17" s="203">
        <v>9</v>
      </c>
      <c r="C17" s="204">
        <v>45901</v>
      </c>
      <c r="D17" s="40">
        <f t="shared" si="12"/>
        <v>44400</v>
      </c>
      <c r="E17" s="40">
        <f t="shared" si="1"/>
        <v>20424</v>
      </c>
      <c r="F17" s="40">
        <f t="shared" si="6"/>
        <v>754</v>
      </c>
      <c r="G17" s="40">
        <f t="shared" si="7"/>
        <v>200</v>
      </c>
      <c r="H17" s="40">
        <f t="shared" si="8"/>
        <v>600</v>
      </c>
      <c r="I17" s="40"/>
      <c r="J17" s="40"/>
      <c r="K17" s="40"/>
      <c r="L17" s="188">
        <f t="shared" si="2"/>
        <v>66378</v>
      </c>
      <c r="M17" s="40">
        <f t="shared" si="3"/>
        <v>4500</v>
      </c>
      <c r="N17" s="188"/>
      <c r="O17" s="40"/>
      <c r="P17" s="40">
        <f t="shared" si="9"/>
        <v>300</v>
      </c>
      <c r="Q17" s="40">
        <f t="shared" si="10"/>
        <v>1000</v>
      </c>
      <c r="R17" s="40"/>
      <c r="S17" s="40">
        <f t="shared" si="11"/>
        <v>1540</v>
      </c>
      <c r="T17" s="40"/>
      <c r="U17" s="40"/>
      <c r="V17" s="40">
        <f t="shared" si="4"/>
        <v>7340</v>
      </c>
      <c r="W17" s="40">
        <f t="shared" si="5"/>
        <v>59038</v>
      </c>
    </row>
    <row r="18" spans="1:23" s="17" customFormat="1" ht="18.95" customHeight="1">
      <c r="A18" s="45"/>
      <c r="B18" s="203">
        <v>10</v>
      </c>
      <c r="C18" s="204">
        <v>45931</v>
      </c>
      <c r="D18" s="40">
        <f t="shared" si="12"/>
        <v>44400</v>
      </c>
      <c r="E18" s="40">
        <f t="shared" ref="E18:E22" si="13">ROUND(50%*D18,0)</f>
        <v>22200</v>
      </c>
      <c r="F18" s="40">
        <f t="shared" si="6"/>
        <v>754</v>
      </c>
      <c r="G18" s="40">
        <f t="shared" si="7"/>
        <v>200</v>
      </c>
      <c r="H18" s="40">
        <f t="shared" si="8"/>
        <v>600</v>
      </c>
      <c r="I18" s="40"/>
      <c r="J18" s="40"/>
      <c r="K18" s="40"/>
      <c r="L18" s="188">
        <f t="shared" si="2"/>
        <v>68154</v>
      </c>
      <c r="M18" s="40">
        <f t="shared" si="3"/>
        <v>4500</v>
      </c>
      <c r="N18" s="188"/>
      <c r="O18" s="40"/>
      <c r="P18" s="40">
        <f t="shared" si="9"/>
        <v>300</v>
      </c>
      <c r="Q18" s="40">
        <f t="shared" si="10"/>
        <v>1000</v>
      </c>
      <c r="R18" s="40"/>
      <c r="S18" s="40">
        <f t="shared" si="11"/>
        <v>1540</v>
      </c>
      <c r="T18" s="40"/>
      <c r="U18" s="40"/>
      <c r="V18" s="40">
        <f t="shared" si="4"/>
        <v>7340</v>
      </c>
      <c r="W18" s="40">
        <f t="shared" si="5"/>
        <v>60814</v>
      </c>
    </row>
    <row r="19" spans="1:23" s="17" customFormat="1" ht="18.95" customHeight="1">
      <c r="A19" s="45"/>
      <c r="B19" s="203">
        <v>11</v>
      </c>
      <c r="C19" s="204">
        <v>45962</v>
      </c>
      <c r="D19" s="40">
        <f t="shared" si="12"/>
        <v>44400</v>
      </c>
      <c r="E19" s="40">
        <f t="shared" si="13"/>
        <v>22200</v>
      </c>
      <c r="F19" s="40">
        <f t="shared" si="6"/>
        <v>754</v>
      </c>
      <c r="G19" s="40">
        <f t="shared" si="7"/>
        <v>200</v>
      </c>
      <c r="H19" s="40">
        <f t="shared" si="8"/>
        <v>600</v>
      </c>
      <c r="I19" s="40"/>
      <c r="J19" s="40"/>
      <c r="K19" s="40"/>
      <c r="L19" s="188">
        <f t="shared" si="2"/>
        <v>68154</v>
      </c>
      <c r="M19" s="40">
        <f t="shared" si="3"/>
        <v>4500</v>
      </c>
      <c r="N19" s="188"/>
      <c r="O19" s="40"/>
      <c r="P19" s="40">
        <f t="shared" si="9"/>
        <v>300</v>
      </c>
      <c r="Q19" s="40">
        <f t="shared" si="10"/>
        <v>1000</v>
      </c>
      <c r="R19" s="40"/>
      <c r="S19" s="40">
        <f t="shared" si="11"/>
        <v>1540</v>
      </c>
      <c r="T19" s="40"/>
      <c r="U19" s="40"/>
      <c r="V19" s="40">
        <f t="shared" si="4"/>
        <v>7340</v>
      </c>
      <c r="W19" s="40">
        <f t="shared" si="5"/>
        <v>60814</v>
      </c>
    </row>
    <row r="20" spans="1:23" s="17" customFormat="1" ht="18.95" customHeight="1">
      <c r="A20" s="45"/>
      <c r="B20" s="203">
        <v>12</v>
      </c>
      <c r="C20" s="204">
        <v>45992</v>
      </c>
      <c r="D20" s="40">
        <f t="shared" si="12"/>
        <v>44400</v>
      </c>
      <c r="E20" s="40">
        <f t="shared" si="13"/>
        <v>22200</v>
      </c>
      <c r="F20" s="40">
        <f t="shared" si="6"/>
        <v>754</v>
      </c>
      <c r="G20" s="40">
        <f t="shared" si="7"/>
        <v>200</v>
      </c>
      <c r="H20" s="40">
        <f t="shared" si="8"/>
        <v>600</v>
      </c>
      <c r="I20" s="40"/>
      <c r="J20" s="40"/>
      <c r="K20" s="40"/>
      <c r="L20" s="188">
        <f t="shared" si="2"/>
        <v>68154</v>
      </c>
      <c r="M20" s="40">
        <f t="shared" si="3"/>
        <v>4500</v>
      </c>
      <c r="N20" s="188"/>
      <c r="O20" s="40"/>
      <c r="P20" s="40">
        <f t="shared" si="9"/>
        <v>300</v>
      </c>
      <c r="Q20" s="40">
        <f t="shared" si="10"/>
        <v>1000</v>
      </c>
      <c r="R20" s="40"/>
      <c r="S20" s="40">
        <f t="shared" si="11"/>
        <v>1540</v>
      </c>
      <c r="T20" s="40"/>
      <c r="U20" s="40"/>
      <c r="V20" s="40">
        <f t="shared" si="4"/>
        <v>7340</v>
      </c>
      <c r="W20" s="40">
        <f t="shared" si="5"/>
        <v>60814</v>
      </c>
    </row>
    <row r="21" spans="1:23" s="17" customFormat="1" ht="18.95" customHeight="1">
      <c r="A21" s="45"/>
      <c r="B21" s="203">
        <v>1</v>
      </c>
      <c r="C21" s="204">
        <v>46023</v>
      </c>
      <c r="D21" s="40">
        <f t="shared" si="12"/>
        <v>44400</v>
      </c>
      <c r="E21" s="40">
        <f t="shared" si="13"/>
        <v>22200</v>
      </c>
      <c r="F21" s="40">
        <f t="shared" si="6"/>
        <v>754</v>
      </c>
      <c r="G21" s="40">
        <f t="shared" si="7"/>
        <v>200</v>
      </c>
      <c r="H21" s="40">
        <f t="shared" si="8"/>
        <v>600</v>
      </c>
      <c r="I21" s="40"/>
      <c r="J21" s="40"/>
      <c r="K21" s="40"/>
      <c r="L21" s="188">
        <f t="shared" si="2"/>
        <v>68154</v>
      </c>
      <c r="M21" s="40">
        <f t="shared" si="3"/>
        <v>4500</v>
      </c>
      <c r="N21" s="188"/>
      <c r="O21" s="40"/>
      <c r="P21" s="40">
        <f t="shared" si="9"/>
        <v>300</v>
      </c>
      <c r="Q21" s="40">
        <f t="shared" si="10"/>
        <v>1000</v>
      </c>
      <c r="R21" s="40"/>
      <c r="S21" s="40">
        <f t="shared" si="11"/>
        <v>1540</v>
      </c>
      <c r="T21" s="40"/>
      <c r="U21" s="40"/>
      <c r="V21" s="40">
        <f t="shared" si="4"/>
        <v>7340</v>
      </c>
      <c r="W21" s="40">
        <f t="shared" si="5"/>
        <v>60814</v>
      </c>
    </row>
    <row r="22" spans="1:23" s="17" customFormat="1" ht="18.95" customHeight="1">
      <c r="A22" s="45"/>
      <c r="B22" s="203">
        <v>2</v>
      </c>
      <c r="C22" s="204">
        <v>46054</v>
      </c>
      <c r="D22" s="40">
        <f t="shared" si="12"/>
        <v>44400</v>
      </c>
      <c r="E22" s="40">
        <f t="shared" si="13"/>
        <v>22200</v>
      </c>
      <c r="F22" s="40">
        <f t="shared" si="6"/>
        <v>754</v>
      </c>
      <c r="G22" s="40">
        <f t="shared" si="7"/>
        <v>200</v>
      </c>
      <c r="H22" s="40">
        <f t="shared" si="8"/>
        <v>600</v>
      </c>
      <c r="I22" s="40"/>
      <c r="J22" s="40"/>
      <c r="K22" s="40"/>
      <c r="L22" s="188">
        <f t="shared" si="2"/>
        <v>68154</v>
      </c>
      <c r="M22" s="40">
        <f t="shared" si="3"/>
        <v>4500</v>
      </c>
      <c r="N22" s="188"/>
      <c r="O22" s="40"/>
      <c r="P22" s="40">
        <f t="shared" si="9"/>
        <v>300</v>
      </c>
      <c r="Q22" s="40">
        <f t="shared" si="10"/>
        <v>1000</v>
      </c>
      <c r="R22" s="40"/>
      <c r="S22" s="40">
        <f t="shared" si="11"/>
        <v>1540</v>
      </c>
      <c r="T22" s="40"/>
      <c r="U22" s="40"/>
      <c r="V22" s="40">
        <f t="shared" si="4"/>
        <v>7340</v>
      </c>
      <c r="W22" s="40">
        <f t="shared" si="5"/>
        <v>60814</v>
      </c>
    </row>
    <row r="23" spans="1:23" s="17" customFormat="1" ht="18.95" customHeight="1">
      <c r="A23" s="45"/>
      <c r="B23" s="203"/>
      <c r="C23" s="205" t="s">
        <v>329</v>
      </c>
      <c r="D23" s="40"/>
      <c r="E23" s="40"/>
      <c r="F23" s="40"/>
      <c r="G23" s="40"/>
      <c r="H23" s="40"/>
      <c r="I23" s="40"/>
      <c r="J23" s="40"/>
      <c r="K23" s="40"/>
      <c r="L23" s="188">
        <f t="shared" si="2"/>
        <v>0</v>
      </c>
      <c r="M23" s="40"/>
      <c r="N23" s="188"/>
      <c r="O23" s="40"/>
      <c r="P23" s="40"/>
      <c r="Q23" s="40"/>
      <c r="R23" s="40"/>
      <c r="S23" s="40"/>
      <c r="T23" s="40"/>
      <c r="U23" s="40"/>
      <c r="V23" s="40">
        <f t="shared" si="4"/>
        <v>0</v>
      </c>
      <c r="W23" s="40">
        <f t="shared" si="5"/>
        <v>0</v>
      </c>
    </row>
    <row r="24" spans="1:23" s="17" customFormat="1" ht="18.95" customHeight="1">
      <c r="A24" s="45"/>
      <c r="B24" s="203"/>
      <c r="C24" s="205" t="s">
        <v>330</v>
      </c>
      <c r="D24" s="40"/>
      <c r="E24" s="40"/>
      <c r="F24" s="40"/>
      <c r="G24" s="40"/>
      <c r="H24" s="40"/>
      <c r="I24" s="40"/>
      <c r="J24" s="40"/>
      <c r="K24" s="40"/>
      <c r="L24" s="188">
        <f t="shared" si="2"/>
        <v>0</v>
      </c>
      <c r="M24" s="40"/>
      <c r="N24" s="188"/>
      <c r="O24" s="40"/>
      <c r="P24" s="40"/>
      <c r="Q24" s="40"/>
      <c r="R24" s="40"/>
      <c r="S24" s="40"/>
      <c r="T24" s="40"/>
      <c r="U24" s="40"/>
      <c r="V24" s="40">
        <f t="shared" si="4"/>
        <v>0</v>
      </c>
      <c r="W24" s="40">
        <f t="shared" si="5"/>
        <v>0</v>
      </c>
    </row>
    <row r="25" spans="1:23" s="17" customFormat="1" ht="18.95" customHeight="1">
      <c r="A25" s="45"/>
      <c r="B25" s="203"/>
      <c r="C25" s="206" t="s">
        <v>61</v>
      </c>
      <c r="D25" s="40"/>
      <c r="E25" s="40"/>
      <c r="F25" s="40"/>
      <c r="G25" s="40"/>
      <c r="H25" s="40"/>
      <c r="I25" s="40"/>
      <c r="J25" s="40"/>
      <c r="K25" s="40"/>
      <c r="L25" s="188">
        <f t="shared" si="2"/>
        <v>0</v>
      </c>
      <c r="M25" s="40"/>
      <c r="N25" s="188"/>
      <c r="O25" s="40"/>
      <c r="P25" s="40"/>
      <c r="Q25" s="40"/>
      <c r="R25" s="40"/>
      <c r="S25" s="40"/>
      <c r="T25" s="40"/>
      <c r="U25" s="40"/>
      <c r="V25" s="40">
        <f t="shared" si="4"/>
        <v>0</v>
      </c>
      <c r="W25" s="40">
        <f t="shared" si="5"/>
        <v>0</v>
      </c>
    </row>
    <row r="26" spans="1:23" s="17" customFormat="1" ht="18.95" customHeight="1">
      <c r="A26" s="45"/>
      <c r="B26" s="203"/>
      <c r="C26" s="205" t="s">
        <v>74</v>
      </c>
      <c r="D26" s="40"/>
      <c r="E26" s="40"/>
      <c r="F26" s="40"/>
      <c r="G26" s="40"/>
      <c r="H26" s="40"/>
      <c r="I26" s="40"/>
      <c r="J26" s="40"/>
      <c r="K26" s="40"/>
      <c r="L26" s="188">
        <f t="shared" si="2"/>
        <v>0</v>
      </c>
      <c r="M26" s="40"/>
      <c r="N26" s="188"/>
      <c r="O26" s="40"/>
      <c r="P26" s="40"/>
      <c r="Q26" s="40"/>
      <c r="R26" s="40"/>
      <c r="S26" s="40"/>
      <c r="T26" s="40"/>
      <c r="U26" s="40"/>
      <c r="V26" s="40">
        <f t="shared" si="4"/>
        <v>0</v>
      </c>
      <c r="W26" s="40">
        <f t="shared" si="5"/>
        <v>0</v>
      </c>
    </row>
    <row r="27" spans="1:23" s="17" customFormat="1" ht="18.95" customHeight="1">
      <c r="A27" s="45"/>
      <c r="B27" s="203"/>
      <c r="C27" s="205" t="s">
        <v>127</v>
      </c>
      <c r="D27" s="40"/>
      <c r="E27" s="40"/>
      <c r="F27" s="40"/>
      <c r="G27" s="40"/>
      <c r="H27" s="40"/>
      <c r="I27" s="40"/>
      <c r="J27" s="40"/>
      <c r="K27" s="40"/>
      <c r="L27" s="188">
        <f t="shared" si="2"/>
        <v>0</v>
      </c>
      <c r="M27" s="40"/>
      <c r="N27" s="188">
        <f t="shared" ref="N27:N29" si="14">SUM(D27:M27)</f>
        <v>0</v>
      </c>
      <c r="O27" s="40"/>
      <c r="P27" s="40"/>
      <c r="Q27" s="40"/>
      <c r="R27" s="40"/>
      <c r="S27" s="40"/>
      <c r="T27" s="40"/>
      <c r="U27" s="40"/>
      <c r="V27" s="40">
        <f t="shared" si="4"/>
        <v>0</v>
      </c>
      <c r="W27" s="40">
        <f t="shared" si="5"/>
        <v>0</v>
      </c>
    </row>
    <row r="28" spans="1:23" s="17" customFormat="1" ht="18.95" customHeight="1">
      <c r="A28" s="45"/>
      <c r="B28" s="203"/>
      <c r="C28" s="205" t="s">
        <v>128</v>
      </c>
      <c r="D28" s="40"/>
      <c r="E28" s="40"/>
      <c r="F28" s="40"/>
      <c r="G28" s="40"/>
      <c r="H28" s="40"/>
      <c r="I28" s="40"/>
      <c r="J28" s="40"/>
      <c r="K28" s="40"/>
      <c r="L28" s="188">
        <f t="shared" si="2"/>
        <v>0</v>
      </c>
      <c r="M28" s="40"/>
      <c r="N28" s="188">
        <f t="shared" si="14"/>
        <v>0</v>
      </c>
      <c r="O28" s="40"/>
      <c r="P28" s="40"/>
      <c r="Q28" s="40"/>
      <c r="R28" s="40"/>
      <c r="S28" s="40"/>
      <c r="T28" s="40"/>
      <c r="U28" s="40"/>
      <c r="V28" s="40">
        <f t="shared" si="4"/>
        <v>0</v>
      </c>
      <c r="W28" s="40">
        <f t="shared" si="5"/>
        <v>0</v>
      </c>
    </row>
    <row r="29" spans="1:23" s="17" customFormat="1" ht="18.95" customHeight="1">
      <c r="A29" s="45"/>
      <c r="B29" s="203"/>
      <c r="C29" s="205" t="s">
        <v>78</v>
      </c>
      <c r="D29" s="40"/>
      <c r="E29" s="40"/>
      <c r="F29" s="40"/>
      <c r="G29" s="40"/>
      <c r="H29" s="40"/>
      <c r="I29" s="40"/>
      <c r="J29" s="40"/>
      <c r="K29" s="40"/>
      <c r="L29" s="188">
        <f t="shared" si="2"/>
        <v>0</v>
      </c>
      <c r="M29" s="40"/>
      <c r="N29" s="188">
        <f t="shared" si="14"/>
        <v>0</v>
      </c>
      <c r="O29" s="40"/>
      <c r="P29" s="40"/>
      <c r="Q29" s="40"/>
      <c r="R29" s="40"/>
      <c r="S29" s="40"/>
      <c r="T29" s="40"/>
      <c r="U29" s="40"/>
      <c r="V29" s="40">
        <f t="shared" si="4"/>
        <v>0</v>
      </c>
      <c r="W29" s="40">
        <f t="shared" si="5"/>
        <v>0</v>
      </c>
    </row>
    <row r="30" spans="1:23" s="18" customFormat="1" ht="70.5" customHeight="1">
      <c r="A30" s="46"/>
      <c r="B30" s="207"/>
      <c r="C30" s="208" t="s">
        <v>53</v>
      </c>
      <c r="D30" s="209">
        <f>SUM(D11:D29)</f>
        <v>527600</v>
      </c>
      <c r="E30" s="209">
        <f>SUM(E11:E29)</f>
        <v>251576</v>
      </c>
      <c r="F30" s="209">
        <f>SUM(F11:F29)</f>
        <v>9048</v>
      </c>
      <c r="G30" s="209">
        <f>SUM(G11:G29)</f>
        <v>2400</v>
      </c>
      <c r="H30" s="209">
        <f>SUM(H11:H29)</f>
        <v>7200</v>
      </c>
      <c r="I30" s="209"/>
      <c r="J30" s="209"/>
      <c r="K30" s="209"/>
      <c r="L30" s="209">
        <f>SUM(L11:L29)</f>
        <v>797824</v>
      </c>
      <c r="M30" s="209">
        <f>SUM(M11:M29)</f>
        <v>53480</v>
      </c>
      <c r="N30" s="209">
        <f>SUM(N11:N29)</f>
        <v>0</v>
      </c>
      <c r="O30" s="209"/>
      <c r="P30" s="209">
        <f>SUM(P11:P29)</f>
        <v>3600</v>
      </c>
      <c r="Q30" s="209">
        <f>SUM(Q11:Q29)</f>
        <v>12000</v>
      </c>
      <c r="R30" s="209"/>
      <c r="S30" s="209">
        <f>SUM(S11:S29)</f>
        <v>18480</v>
      </c>
      <c r="T30" s="209">
        <f>SUM(T11:T29)</f>
        <v>980</v>
      </c>
      <c r="U30" s="209"/>
      <c r="V30" s="210">
        <f>SUM(V11:V29)</f>
        <v>88540</v>
      </c>
      <c r="W30" s="209">
        <f>SUM(W11:W29)</f>
        <v>709284</v>
      </c>
    </row>
    <row r="31" spans="1:23" s="4" customFormat="1">
      <c r="A31" s="47"/>
    </row>
    <row r="32" spans="1:23" s="4" customFormat="1">
      <c r="A32" s="47"/>
    </row>
    <row r="33" spans="1:24" s="4" customFormat="1">
      <c r="A33" s="47"/>
    </row>
    <row r="34" spans="1:24">
      <c r="X34" s="3"/>
    </row>
    <row r="35" spans="1:24">
      <c r="E35" s="24" t="s">
        <v>54</v>
      </c>
      <c r="U35" s="3" t="s">
        <v>331</v>
      </c>
      <c r="X35" s="3"/>
    </row>
    <row r="36" spans="1:24">
      <c r="X36" s="3"/>
    </row>
    <row r="37" spans="1:24" hidden="1">
      <c r="C37" s="229"/>
      <c r="D37" s="229"/>
      <c r="E37" s="229"/>
      <c r="F37" s="229"/>
      <c r="G37" s="229"/>
      <c r="H37" s="229"/>
      <c r="I37" s="229"/>
      <c r="J37" s="229"/>
      <c r="K37" s="229"/>
      <c r="L37" s="229"/>
      <c r="M37" s="229"/>
      <c r="N37" s="229"/>
      <c r="O37" s="229"/>
      <c r="P37" s="229"/>
      <c r="Q37" s="229"/>
      <c r="R37" s="229"/>
      <c r="S37" s="229"/>
      <c r="T37" s="229"/>
      <c r="U37" s="229"/>
      <c r="V37" s="229"/>
      <c r="W37" s="229"/>
      <c r="X37" s="3"/>
    </row>
    <row r="38" spans="1:24" hidden="1">
      <c r="X38" s="3"/>
    </row>
    <row r="39" spans="1:24" hidden="1">
      <c r="X39" s="3"/>
    </row>
    <row r="40" spans="1:24" hidden="1">
      <c r="X40" s="3"/>
    </row>
    <row r="41" spans="1:24" hidden="1">
      <c r="X41" s="3"/>
    </row>
    <row r="42" spans="1:24" hidden="1">
      <c r="X42" s="3"/>
    </row>
    <row r="43" spans="1:24" hidden="1">
      <c r="X43" s="3"/>
    </row>
    <row r="44" spans="1:24" hidden="1">
      <c r="X44" s="3"/>
    </row>
    <row r="45" spans="1:24" hidden="1">
      <c r="X45" s="3"/>
    </row>
    <row r="46" spans="1:24" hidden="1">
      <c r="X46" s="3"/>
    </row>
    <row r="47" spans="1:24" hidden="1">
      <c r="X47" s="3"/>
    </row>
    <row r="48" spans="1:24" hidden="1">
      <c r="X48" s="3"/>
    </row>
    <row r="49" spans="24:24" hidden="1">
      <c r="X49" s="3"/>
    </row>
    <row r="50" spans="24:24" hidden="1">
      <c r="X50" s="3"/>
    </row>
    <row r="51" spans="24:24" hidden="1">
      <c r="X51" s="3"/>
    </row>
    <row r="52" spans="24:24" hidden="1">
      <c r="X52" s="3"/>
    </row>
    <row r="53" spans="24:24" hidden="1">
      <c r="X53" s="3"/>
    </row>
    <row r="54" spans="24:24" hidden="1">
      <c r="X54" s="3"/>
    </row>
    <row r="55" spans="24:24" hidden="1">
      <c r="X55" s="3"/>
    </row>
    <row r="56" spans="24:24" hidden="1">
      <c r="X56" s="3"/>
    </row>
    <row r="57" spans="24:24" hidden="1">
      <c r="X57" s="3"/>
    </row>
    <row r="58" spans="24:24" hidden="1">
      <c r="X58" s="3"/>
    </row>
    <row r="59" spans="24:24" hidden="1">
      <c r="X59" s="3"/>
    </row>
    <row r="60" spans="24:24" hidden="1">
      <c r="X60" s="3"/>
    </row>
    <row r="61" spans="24:24" hidden="1">
      <c r="X61" s="3"/>
    </row>
    <row r="62" spans="24:24" hidden="1">
      <c r="X62" s="3"/>
    </row>
    <row r="63" spans="24:24" hidden="1">
      <c r="X63" s="3"/>
    </row>
    <row r="64" spans="24:24" hidden="1">
      <c r="X64" s="3"/>
    </row>
    <row r="65" spans="24:24" hidden="1">
      <c r="X65" s="3"/>
    </row>
    <row r="66" spans="24:24" hidden="1">
      <c r="X66" s="3"/>
    </row>
    <row r="67" spans="24:24" hidden="1">
      <c r="X67" s="3"/>
    </row>
    <row r="68" spans="24:24" hidden="1">
      <c r="X68" s="3"/>
    </row>
    <row r="69" spans="24:24" hidden="1">
      <c r="X69" s="3"/>
    </row>
    <row r="70" spans="24:24" hidden="1">
      <c r="X70" s="3"/>
    </row>
    <row r="71" spans="24:24" hidden="1">
      <c r="X71" s="3"/>
    </row>
    <row r="72" spans="24:24" hidden="1">
      <c r="X72" s="3"/>
    </row>
    <row r="73" spans="24:24" hidden="1">
      <c r="X73" s="3"/>
    </row>
    <row r="74" spans="24:24" hidden="1">
      <c r="X74" s="3"/>
    </row>
    <row r="75" spans="24:24" hidden="1">
      <c r="X75" s="3"/>
    </row>
    <row r="76" spans="24:24" hidden="1">
      <c r="X76" s="3"/>
    </row>
    <row r="77" spans="24:24" hidden="1">
      <c r="X77" s="3"/>
    </row>
    <row r="78" spans="24:24" hidden="1">
      <c r="X78" s="3"/>
    </row>
    <row r="79" spans="24:24" hidden="1">
      <c r="X79" s="3"/>
    </row>
    <row r="80" spans="24:24" hidden="1">
      <c r="X80" s="3"/>
    </row>
    <row r="81" spans="24:24" hidden="1">
      <c r="X81" s="3"/>
    </row>
    <row r="82" spans="24:24" hidden="1">
      <c r="X82" s="3"/>
    </row>
    <row r="83" spans="24:24" hidden="1">
      <c r="X83" s="3"/>
    </row>
    <row r="84" spans="24:24" hidden="1">
      <c r="X84" s="3"/>
    </row>
    <row r="85" spans="24:24" hidden="1">
      <c r="X85" s="3"/>
    </row>
    <row r="86" spans="24:24" hidden="1">
      <c r="X86" s="3"/>
    </row>
    <row r="87" spans="24:24" hidden="1">
      <c r="X87" s="3"/>
    </row>
    <row r="88" spans="24:24" hidden="1">
      <c r="X88" s="3"/>
    </row>
    <row r="89" spans="24:24" hidden="1">
      <c r="X89" s="3"/>
    </row>
    <row r="90" spans="24:24" hidden="1">
      <c r="X90" s="3"/>
    </row>
    <row r="91" spans="24:24" hidden="1">
      <c r="X91" s="3"/>
    </row>
    <row r="92" spans="24:24" hidden="1">
      <c r="X92" s="3"/>
    </row>
    <row r="93" spans="24:24" hidden="1">
      <c r="X93" s="3"/>
    </row>
    <row r="94" spans="24:24" hidden="1">
      <c r="X94" s="3"/>
    </row>
    <row r="95" spans="24:24" hidden="1">
      <c r="X95" s="3"/>
    </row>
    <row r="96" spans="24:24" hidden="1">
      <c r="X96" s="3"/>
    </row>
    <row r="97" spans="24:24" hidden="1">
      <c r="X97" s="3"/>
    </row>
    <row r="98" spans="24:24" hidden="1">
      <c r="X98" s="3"/>
    </row>
    <row r="99" spans="24:24" hidden="1">
      <c r="X99" s="3"/>
    </row>
    <row r="100" spans="24:24" hidden="1">
      <c r="X100" s="3"/>
    </row>
    <row r="101" spans="24:24" hidden="1">
      <c r="X101" s="3"/>
    </row>
    <row r="102" spans="24:24" hidden="1">
      <c r="X102" s="3"/>
    </row>
    <row r="103" spans="24:24" hidden="1">
      <c r="X103" s="3"/>
    </row>
    <row r="104" spans="24:24" hidden="1">
      <c r="X104" s="3"/>
    </row>
    <row r="105" spans="24:24" hidden="1">
      <c r="X105" s="3"/>
    </row>
    <row r="106" spans="24:24" hidden="1">
      <c r="X106" s="3"/>
    </row>
    <row r="107" spans="24:24" hidden="1">
      <c r="X107" s="3"/>
    </row>
    <row r="108" spans="24:24" hidden="1">
      <c r="X108" s="3"/>
    </row>
    <row r="109" spans="24:24" hidden="1">
      <c r="X109" s="3"/>
    </row>
    <row r="110" spans="24:24" hidden="1">
      <c r="X110" s="3"/>
    </row>
    <row r="111" spans="24:24" hidden="1">
      <c r="X111" s="3"/>
    </row>
    <row r="112" spans="24:24" hidden="1">
      <c r="X112" s="3"/>
    </row>
    <row r="113" spans="24:24" hidden="1">
      <c r="X113" s="3"/>
    </row>
    <row r="114" spans="24:24" hidden="1">
      <c r="X114" s="3"/>
    </row>
    <row r="115" spans="24:24" hidden="1">
      <c r="X115" s="3"/>
    </row>
    <row r="116" spans="24:24" hidden="1">
      <c r="X116" s="3"/>
    </row>
    <row r="117" spans="24:24" hidden="1">
      <c r="X117" s="3"/>
    </row>
    <row r="118" spans="24:24" hidden="1">
      <c r="X118" s="3"/>
    </row>
    <row r="119" spans="24:24" hidden="1">
      <c r="X119" s="3"/>
    </row>
    <row r="120" spans="24:24" hidden="1">
      <c r="X120" s="3"/>
    </row>
    <row r="121" spans="24:24" hidden="1">
      <c r="X121" s="3"/>
    </row>
    <row r="122" spans="24:24" hidden="1">
      <c r="X122" s="3"/>
    </row>
    <row r="123" spans="24:24" hidden="1">
      <c r="X123" s="3"/>
    </row>
    <row r="124" spans="24:24" hidden="1">
      <c r="X124" s="3"/>
    </row>
    <row r="125" spans="24:24" hidden="1">
      <c r="X125" s="3"/>
    </row>
    <row r="126" spans="24:24" hidden="1">
      <c r="X126" s="3"/>
    </row>
    <row r="127" spans="24:24" hidden="1">
      <c r="X127" s="3"/>
    </row>
    <row r="128" spans="24:24" hidden="1">
      <c r="X128" s="3"/>
    </row>
    <row r="129" spans="24:24" hidden="1">
      <c r="X129" s="3"/>
    </row>
    <row r="130" spans="24:24" hidden="1">
      <c r="X130" s="3"/>
    </row>
    <row r="131" spans="24:24" hidden="1">
      <c r="X131" s="3"/>
    </row>
    <row r="132" spans="24:24" hidden="1">
      <c r="X132" s="3"/>
    </row>
    <row r="133" spans="24:24" hidden="1">
      <c r="X133" s="3"/>
    </row>
    <row r="134" spans="24:24" hidden="1">
      <c r="X134" s="3"/>
    </row>
    <row r="135" spans="24:24" hidden="1">
      <c r="X135" s="3"/>
    </row>
    <row r="136" spans="24:24" hidden="1">
      <c r="X136" s="3"/>
    </row>
    <row r="137" spans="24:24" hidden="1">
      <c r="X137" s="3"/>
    </row>
    <row r="138" spans="24:24" hidden="1">
      <c r="X138" s="3"/>
    </row>
    <row r="139" spans="24:24" hidden="1">
      <c r="X139" s="3"/>
    </row>
    <row r="140" spans="24:24" hidden="1">
      <c r="X140" s="3"/>
    </row>
    <row r="141" spans="24:24" hidden="1">
      <c r="X141" s="3"/>
    </row>
    <row r="142" spans="24:24" hidden="1">
      <c r="X142" s="3"/>
    </row>
    <row r="143" spans="24:24" hidden="1">
      <c r="X143" s="3"/>
    </row>
    <row r="144" spans="24:24" hidden="1">
      <c r="X144" s="3"/>
    </row>
    <row r="145" spans="24:24" hidden="1">
      <c r="X145" s="3"/>
    </row>
    <row r="146" spans="24:24" hidden="1">
      <c r="X146" s="3"/>
    </row>
    <row r="147" spans="24:24" hidden="1">
      <c r="X147" s="3"/>
    </row>
    <row r="148" spans="24:24" hidden="1">
      <c r="X148" s="3"/>
    </row>
    <row r="149" spans="24:24" hidden="1">
      <c r="X149" s="3"/>
    </row>
    <row r="150" spans="24:24" hidden="1">
      <c r="X150" s="3"/>
    </row>
    <row r="151" spans="24:24" hidden="1">
      <c r="X151" s="3"/>
    </row>
    <row r="152" spans="24:24" hidden="1">
      <c r="X152" s="3"/>
    </row>
    <row r="153" spans="24:24" hidden="1">
      <c r="X153" s="3"/>
    </row>
    <row r="154" spans="24:24" hidden="1">
      <c r="X154" s="3"/>
    </row>
    <row r="155" spans="24:24" hidden="1">
      <c r="X155" s="3"/>
    </row>
    <row r="156" spans="24:24" hidden="1">
      <c r="X156" s="3"/>
    </row>
    <row r="157" spans="24:24" hidden="1">
      <c r="X157" s="3"/>
    </row>
    <row r="158" spans="24:24" hidden="1">
      <c r="X158" s="3"/>
    </row>
    <row r="159" spans="24:24" hidden="1">
      <c r="X159" s="3"/>
    </row>
    <row r="160" spans="24:24" hidden="1">
      <c r="X160" s="3"/>
    </row>
    <row r="161" spans="24:24" hidden="1">
      <c r="X161" s="3"/>
    </row>
    <row r="162" spans="24:24" hidden="1">
      <c r="X162" s="3"/>
    </row>
    <row r="163" spans="24:24" hidden="1">
      <c r="X163" s="3"/>
    </row>
    <row r="164" spans="24:24" hidden="1">
      <c r="X164" s="3"/>
    </row>
    <row r="165" spans="24:24" hidden="1">
      <c r="X165" s="3"/>
    </row>
    <row r="166" spans="24:24" hidden="1">
      <c r="X166" s="3"/>
    </row>
    <row r="167" spans="24:24" hidden="1">
      <c r="X167" s="3"/>
    </row>
    <row r="168" spans="24:24" hidden="1">
      <c r="X168" s="3"/>
    </row>
    <row r="169" spans="24:24" hidden="1">
      <c r="X169" s="3"/>
    </row>
    <row r="170" spans="24:24" hidden="1">
      <c r="X170" s="3"/>
    </row>
    <row r="171" spans="24:24" hidden="1">
      <c r="X171" s="3"/>
    </row>
    <row r="172" spans="24:24" hidden="1">
      <c r="X172" s="3"/>
    </row>
    <row r="173" spans="24:24" hidden="1">
      <c r="X173" s="3"/>
    </row>
    <row r="174" spans="24:24" hidden="1">
      <c r="X174" s="3"/>
    </row>
    <row r="175" spans="24:24" hidden="1">
      <c r="X175" s="3"/>
    </row>
    <row r="176" spans="24:24" hidden="1">
      <c r="X176" s="3"/>
    </row>
    <row r="177" spans="24:24" hidden="1">
      <c r="X177" s="3"/>
    </row>
    <row r="178" spans="24:24" hidden="1">
      <c r="X178" s="3"/>
    </row>
    <row r="179" spans="24:24" hidden="1">
      <c r="X179" s="3"/>
    </row>
    <row r="180" spans="24:24" hidden="1">
      <c r="X180" s="3"/>
    </row>
    <row r="181" spans="24:24" hidden="1">
      <c r="X181" s="3"/>
    </row>
    <row r="182" spans="24:24" hidden="1">
      <c r="X182" s="3"/>
    </row>
    <row r="183" spans="24:24" hidden="1">
      <c r="X183" s="3"/>
    </row>
    <row r="184" spans="24:24" hidden="1">
      <c r="X184" s="3"/>
    </row>
    <row r="185" spans="24:24" hidden="1">
      <c r="X185" s="3"/>
    </row>
    <row r="186" spans="24:24" hidden="1">
      <c r="X186" s="3"/>
    </row>
    <row r="187" spans="24:24" hidden="1">
      <c r="X187" s="3"/>
    </row>
    <row r="188" spans="24:24" hidden="1">
      <c r="X188" s="3"/>
    </row>
    <row r="189" spans="24:24" hidden="1">
      <c r="X189" s="3"/>
    </row>
    <row r="190" spans="24:24" hidden="1">
      <c r="X190" s="3"/>
    </row>
    <row r="191" spans="24:24" hidden="1">
      <c r="X191" s="3"/>
    </row>
    <row r="192" spans="24:24" hidden="1">
      <c r="X192" s="3"/>
    </row>
    <row r="193" spans="24:24" hidden="1">
      <c r="X193" s="3"/>
    </row>
    <row r="194" spans="24:24" hidden="1">
      <c r="X194" s="3"/>
    </row>
    <row r="195" spans="24:24" hidden="1">
      <c r="X195" s="3"/>
    </row>
    <row r="196" spans="24:24" hidden="1">
      <c r="X196" s="3"/>
    </row>
    <row r="197" spans="24:24" hidden="1">
      <c r="X197" s="3"/>
    </row>
    <row r="198" spans="24:24" hidden="1">
      <c r="X198" s="3"/>
    </row>
    <row r="199" spans="24:24" hidden="1">
      <c r="X199" s="3"/>
    </row>
    <row r="200" spans="24:24" hidden="1">
      <c r="X200" s="3"/>
    </row>
    <row r="201" spans="24:24" hidden="1">
      <c r="X201" s="3"/>
    </row>
    <row r="202" spans="24:24" hidden="1">
      <c r="X202" s="3"/>
    </row>
    <row r="203" spans="24:24" hidden="1">
      <c r="X203" s="3"/>
    </row>
    <row r="204" spans="24:24" hidden="1">
      <c r="X204" s="3"/>
    </row>
    <row r="205" spans="24:24" hidden="1">
      <c r="X205" s="3"/>
    </row>
    <row r="206" spans="24:24" hidden="1">
      <c r="X206" s="3"/>
    </row>
    <row r="207" spans="24:24" hidden="1">
      <c r="X207" s="3"/>
    </row>
    <row r="208" spans="24:24" hidden="1">
      <c r="X208" s="3"/>
    </row>
    <row r="209" spans="24:24" hidden="1">
      <c r="X209" s="3"/>
    </row>
    <row r="210" spans="24:24" hidden="1">
      <c r="X210" s="3"/>
    </row>
    <row r="211" spans="24:24" hidden="1">
      <c r="X211" s="3"/>
    </row>
    <row r="212" spans="24:24" hidden="1">
      <c r="X212" s="3"/>
    </row>
    <row r="213" spans="24:24" hidden="1">
      <c r="X213" s="3"/>
    </row>
    <row r="214" spans="24:24" hidden="1">
      <c r="X214" s="3"/>
    </row>
    <row r="215" spans="24:24" hidden="1">
      <c r="X215" s="3"/>
    </row>
    <row r="216" spans="24:24" hidden="1">
      <c r="X216" s="3"/>
    </row>
    <row r="217" spans="24:24" hidden="1">
      <c r="X217" s="3"/>
    </row>
    <row r="218" spans="24:24" hidden="1">
      <c r="X218" s="3"/>
    </row>
    <row r="219" spans="24:24" hidden="1">
      <c r="X219" s="3"/>
    </row>
    <row r="220" spans="24:24" hidden="1">
      <c r="X220" s="3"/>
    </row>
    <row r="221" spans="24:24" hidden="1">
      <c r="X221" s="3"/>
    </row>
    <row r="222" spans="24:24" hidden="1">
      <c r="X222" s="3"/>
    </row>
    <row r="223" spans="24:24" hidden="1">
      <c r="X223" s="3"/>
    </row>
    <row r="224" spans="24:24" hidden="1">
      <c r="X224" s="3"/>
    </row>
    <row r="225" spans="24:24" hidden="1">
      <c r="X225" s="3"/>
    </row>
    <row r="226" spans="24:24" hidden="1">
      <c r="X226" s="3"/>
    </row>
    <row r="227" spans="24:24" hidden="1">
      <c r="X227" s="3"/>
    </row>
    <row r="228" spans="24:24" hidden="1">
      <c r="X228" s="3"/>
    </row>
    <row r="229" spans="24:24" hidden="1">
      <c r="X229" s="3"/>
    </row>
    <row r="230" spans="24:24" hidden="1">
      <c r="X230" s="3"/>
    </row>
    <row r="231" spans="24:24" hidden="1">
      <c r="X231" s="3"/>
    </row>
    <row r="232" spans="24:24" hidden="1">
      <c r="X232" s="3"/>
    </row>
    <row r="233" spans="24:24" hidden="1">
      <c r="X233" s="3"/>
    </row>
    <row r="234" spans="24:24" hidden="1">
      <c r="X234" s="3"/>
    </row>
    <row r="235" spans="24:24" hidden="1">
      <c r="X235" s="3"/>
    </row>
    <row r="236" spans="24:24" hidden="1">
      <c r="X236" s="3"/>
    </row>
    <row r="237" spans="24:24" hidden="1">
      <c r="X237" s="3"/>
    </row>
    <row r="238" spans="24:24" hidden="1">
      <c r="X238" s="3"/>
    </row>
    <row r="239" spans="24:24" hidden="1">
      <c r="X239" s="3"/>
    </row>
    <row r="240" spans="24:24" hidden="1">
      <c r="X240" s="3"/>
    </row>
    <row r="241" spans="24:24" hidden="1">
      <c r="X241" s="3"/>
    </row>
    <row r="242" spans="24:24" hidden="1">
      <c r="X242" s="3"/>
    </row>
    <row r="243" spans="24:24" hidden="1">
      <c r="X243" s="3"/>
    </row>
    <row r="244" spans="24:24" hidden="1">
      <c r="X244" s="3"/>
    </row>
    <row r="245" spans="24:24" hidden="1">
      <c r="X245" s="3"/>
    </row>
    <row r="246" spans="24:24" hidden="1">
      <c r="X246" s="3"/>
    </row>
    <row r="247" spans="24:24" hidden="1">
      <c r="X247" s="3"/>
    </row>
    <row r="248" spans="24:24" hidden="1">
      <c r="X248" s="3"/>
    </row>
    <row r="249" spans="24:24" hidden="1">
      <c r="X249" s="3"/>
    </row>
    <row r="250" spans="24:24" hidden="1">
      <c r="X250" s="3"/>
    </row>
    <row r="251" spans="24:24" hidden="1">
      <c r="X251" s="3"/>
    </row>
    <row r="252" spans="24:24" hidden="1">
      <c r="X252" s="3"/>
    </row>
    <row r="253" spans="24:24" hidden="1">
      <c r="X253" s="3"/>
    </row>
    <row r="254" spans="24:24" hidden="1">
      <c r="X254" s="3"/>
    </row>
    <row r="255" spans="24:24" hidden="1">
      <c r="X255" s="3"/>
    </row>
    <row r="256" spans="24:24" hidden="1">
      <c r="X256" s="3"/>
    </row>
    <row r="257" spans="24:24" hidden="1">
      <c r="X257" s="3"/>
    </row>
    <row r="258" spans="24:24" hidden="1">
      <c r="X258" s="3"/>
    </row>
    <row r="259" spans="24:24" hidden="1">
      <c r="X259" s="3"/>
    </row>
    <row r="260" spans="24:24" hidden="1">
      <c r="X260" s="3"/>
    </row>
    <row r="261" spans="24:24" hidden="1">
      <c r="X261" s="3"/>
    </row>
    <row r="262" spans="24:24" hidden="1">
      <c r="X262" s="3"/>
    </row>
    <row r="263" spans="24:24" hidden="1">
      <c r="X263" s="3"/>
    </row>
    <row r="264" spans="24:24" hidden="1">
      <c r="X264" s="3"/>
    </row>
    <row r="265" spans="24:24" hidden="1">
      <c r="X265" s="3"/>
    </row>
    <row r="266" spans="24:24" hidden="1">
      <c r="X266" s="3"/>
    </row>
    <row r="267" spans="24:24" hidden="1">
      <c r="X267" s="3"/>
    </row>
    <row r="268" spans="24:24" hidden="1">
      <c r="X268" s="3"/>
    </row>
    <row r="269" spans="24:24" hidden="1">
      <c r="X269" s="3"/>
    </row>
    <row r="270" spans="24:24" hidden="1">
      <c r="X270" s="3"/>
    </row>
    <row r="271" spans="24:24" hidden="1">
      <c r="X271" s="3"/>
    </row>
    <row r="272" spans="24:24" hidden="1">
      <c r="X272" s="3"/>
    </row>
    <row r="273" spans="24:24" hidden="1">
      <c r="X273" s="3"/>
    </row>
    <row r="274" spans="24:24" hidden="1">
      <c r="X274" s="3"/>
    </row>
    <row r="275" spans="24:24" hidden="1">
      <c r="X275" s="3"/>
    </row>
    <row r="276" spans="24:24" hidden="1">
      <c r="X276" s="3"/>
    </row>
    <row r="277" spans="24:24" hidden="1">
      <c r="X277" s="3"/>
    </row>
    <row r="278" spans="24:24" hidden="1">
      <c r="X278" s="3"/>
    </row>
    <row r="279" spans="24:24" hidden="1">
      <c r="X279" s="3"/>
    </row>
    <row r="280" spans="24:24" hidden="1">
      <c r="X280" s="3"/>
    </row>
    <row r="281" spans="24:24" hidden="1">
      <c r="X281" s="3"/>
    </row>
    <row r="282" spans="24:24" hidden="1">
      <c r="X282" s="3"/>
    </row>
    <row r="283" spans="24:24" hidden="1">
      <c r="X283" s="3"/>
    </row>
    <row r="284" spans="24:24" hidden="1">
      <c r="X284" s="3"/>
    </row>
    <row r="285" spans="24:24" hidden="1">
      <c r="X285" s="3"/>
    </row>
    <row r="286" spans="24:24" hidden="1">
      <c r="X286" s="3"/>
    </row>
    <row r="287" spans="24:24" hidden="1">
      <c r="X287" s="3"/>
    </row>
    <row r="288" spans="24:24" hidden="1">
      <c r="X288" s="3"/>
    </row>
    <row r="289" spans="24:24" hidden="1">
      <c r="X289" s="3"/>
    </row>
    <row r="290" spans="24:24" hidden="1">
      <c r="X290" s="3"/>
    </row>
    <row r="291" spans="24:24" hidden="1">
      <c r="X291" s="3"/>
    </row>
    <row r="292" spans="24:24" hidden="1">
      <c r="X292" s="3"/>
    </row>
    <row r="293" spans="24:24" hidden="1">
      <c r="X293" s="3"/>
    </row>
    <row r="294" spans="24:24" hidden="1">
      <c r="X294" s="3"/>
    </row>
    <row r="295" spans="24:24" hidden="1">
      <c r="X295" s="3"/>
    </row>
    <row r="296" spans="24:24" hidden="1">
      <c r="X296" s="3"/>
    </row>
    <row r="297" spans="24:24" hidden="1">
      <c r="X297" s="3"/>
    </row>
    <row r="298" spans="24:24" hidden="1">
      <c r="X298" s="3"/>
    </row>
    <row r="299" spans="24:24" hidden="1">
      <c r="X299" s="3"/>
    </row>
    <row r="300" spans="24:24" hidden="1">
      <c r="X300" s="3"/>
    </row>
    <row r="301" spans="24:24" hidden="1">
      <c r="X301" s="3"/>
    </row>
    <row r="302" spans="24:24" hidden="1">
      <c r="X302" s="3"/>
    </row>
    <row r="303" spans="24:24" hidden="1">
      <c r="X303" s="3"/>
    </row>
    <row r="304" spans="24:24" hidden="1">
      <c r="X304" s="3"/>
    </row>
    <row r="305" spans="24:24" hidden="1">
      <c r="X305" s="3"/>
    </row>
    <row r="306" spans="24:24" hidden="1">
      <c r="X306" s="3"/>
    </row>
    <row r="307" spans="24:24" hidden="1">
      <c r="X307" s="3"/>
    </row>
    <row r="308" spans="24:24" hidden="1">
      <c r="X308" s="3"/>
    </row>
    <row r="309" spans="24:24" hidden="1">
      <c r="X309" s="3"/>
    </row>
    <row r="310" spans="24:24" hidden="1">
      <c r="X310" s="3"/>
    </row>
    <row r="311" spans="24:24" hidden="1">
      <c r="X311" s="3"/>
    </row>
    <row r="312" spans="24:24" hidden="1">
      <c r="X312" s="3"/>
    </row>
    <row r="313" spans="24:24" hidden="1">
      <c r="X313" s="3"/>
    </row>
    <row r="314" spans="24:24" hidden="1">
      <c r="X314" s="3"/>
    </row>
    <row r="315" spans="24:24" hidden="1">
      <c r="X315" s="3"/>
    </row>
    <row r="316" spans="24:24" hidden="1">
      <c r="X316" s="3"/>
    </row>
    <row r="317" spans="24:24" hidden="1">
      <c r="X317" s="3"/>
    </row>
    <row r="318" spans="24:24" hidden="1">
      <c r="X318" s="3"/>
    </row>
    <row r="319" spans="24:24" hidden="1">
      <c r="X319" s="3"/>
    </row>
    <row r="320" spans="24:24" hidden="1">
      <c r="X320" s="3"/>
    </row>
    <row r="321" spans="24:24" hidden="1">
      <c r="X321" s="3"/>
    </row>
    <row r="322" spans="24:24" hidden="1">
      <c r="X322" s="3"/>
    </row>
    <row r="323" spans="24:24" hidden="1">
      <c r="X323" s="3"/>
    </row>
    <row r="324" spans="24:24" hidden="1">
      <c r="X324" s="3"/>
    </row>
    <row r="325" spans="24:24" hidden="1">
      <c r="X325" s="3"/>
    </row>
    <row r="326" spans="24:24" hidden="1">
      <c r="X326" s="3"/>
    </row>
    <row r="327" spans="24:24" hidden="1">
      <c r="X327" s="3"/>
    </row>
    <row r="328" spans="24:24" hidden="1">
      <c r="X328" s="3"/>
    </row>
    <row r="329" spans="24:24" hidden="1">
      <c r="X329" s="3"/>
    </row>
    <row r="330" spans="24:24" hidden="1">
      <c r="X330" s="3"/>
    </row>
    <row r="331" spans="24:24" hidden="1">
      <c r="X331" s="3"/>
    </row>
    <row r="332" spans="24:24" hidden="1">
      <c r="X332" s="3"/>
    </row>
    <row r="333" spans="24:24" hidden="1">
      <c r="X333" s="3"/>
    </row>
    <row r="334" spans="24:24" hidden="1">
      <c r="X334" s="3"/>
    </row>
    <row r="335" spans="24:24" hidden="1">
      <c r="X335" s="3"/>
    </row>
    <row r="336" spans="24:24" hidden="1">
      <c r="X336" s="3"/>
    </row>
    <row r="337" spans="24:24" hidden="1">
      <c r="X337" s="3"/>
    </row>
    <row r="338" spans="24:24" hidden="1">
      <c r="X338" s="3"/>
    </row>
    <row r="339" spans="24:24" hidden="1">
      <c r="X339" s="3"/>
    </row>
    <row r="340" spans="24:24" hidden="1">
      <c r="X340" s="3"/>
    </row>
    <row r="341" spans="24:24" hidden="1">
      <c r="X341" s="3"/>
    </row>
    <row r="342" spans="24:24" hidden="1">
      <c r="X342" s="3"/>
    </row>
    <row r="343" spans="24:24" hidden="1">
      <c r="X343" s="3"/>
    </row>
    <row r="344" spans="24:24" hidden="1">
      <c r="X344" s="3"/>
    </row>
    <row r="345" spans="24:24" hidden="1">
      <c r="X345" s="3"/>
    </row>
    <row r="346" spans="24:24" hidden="1">
      <c r="X346" s="3"/>
    </row>
    <row r="347" spans="24:24" hidden="1">
      <c r="X347" s="3"/>
    </row>
    <row r="348" spans="24:24" hidden="1">
      <c r="X348" s="3"/>
    </row>
    <row r="349" spans="24:24" hidden="1">
      <c r="X349" s="3"/>
    </row>
    <row r="350" spans="24:24" hidden="1">
      <c r="X350" s="3"/>
    </row>
    <row r="351" spans="24:24" hidden="1">
      <c r="X351" s="3"/>
    </row>
    <row r="352" spans="24:24" hidden="1">
      <c r="X352" s="3"/>
    </row>
    <row r="353" spans="24:24" hidden="1">
      <c r="X353" s="3"/>
    </row>
    <row r="354" spans="24:24" hidden="1">
      <c r="X354" s="3"/>
    </row>
    <row r="355" spans="24:24" hidden="1">
      <c r="X355" s="3"/>
    </row>
    <row r="356" spans="24:24" hidden="1">
      <c r="X356" s="3"/>
    </row>
    <row r="357" spans="24:24" hidden="1">
      <c r="X357" s="3"/>
    </row>
    <row r="358" spans="24:24" hidden="1">
      <c r="X358" s="3"/>
    </row>
    <row r="359" spans="24:24" hidden="1">
      <c r="X359" s="3"/>
    </row>
    <row r="360" spans="24:24" hidden="1">
      <c r="X360" s="3"/>
    </row>
    <row r="361" spans="24:24" hidden="1">
      <c r="X361" s="3"/>
    </row>
    <row r="362" spans="24:24" hidden="1">
      <c r="X362" s="3"/>
    </row>
    <row r="363" spans="24:24" hidden="1">
      <c r="X363" s="3"/>
    </row>
    <row r="364" spans="24:24" hidden="1">
      <c r="X364" s="3"/>
    </row>
    <row r="365" spans="24:24" hidden="1">
      <c r="X365" s="3"/>
    </row>
    <row r="366" spans="24:24" hidden="1">
      <c r="X366" s="3"/>
    </row>
    <row r="367" spans="24:24" hidden="1">
      <c r="X367" s="3"/>
    </row>
    <row r="368" spans="24:24" hidden="1">
      <c r="X368" s="3"/>
    </row>
    <row r="369" spans="24:24" hidden="1">
      <c r="X369" s="3"/>
    </row>
    <row r="370" spans="24:24" hidden="1">
      <c r="X370" s="3"/>
    </row>
    <row r="371" spans="24:24" hidden="1">
      <c r="X371" s="3"/>
    </row>
    <row r="372" spans="24:24" hidden="1">
      <c r="X372" s="3"/>
    </row>
    <row r="373" spans="24:24" hidden="1">
      <c r="X373" s="3"/>
    </row>
    <row r="374" spans="24:24" hidden="1">
      <c r="X374" s="3"/>
    </row>
    <row r="375" spans="24:24" hidden="1">
      <c r="X375" s="3"/>
    </row>
    <row r="376" spans="24:24" hidden="1">
      <c r="X376" s="3"/>
    </row>
    <row r="377" spans="24:24" hidden="1">
      <c r="X377" s="3"/>
    </row>
    <row r="378" spans="24:24" hidden="1">
      <c r="X378" s="3"/>
    </row>
    <row r="379" spans="24:24" hidden="1">
      <c r="X379" s="3"/>
    </row>
    <row r="380" spans="24:24" hidden="1">
      <c r="X380" s="3"/>
    </row>
    <row r="381" spans="24:24" hidden="1">
      <c r="X381" s="3"/>
    </row>
    <row r="382" spans="24:24" hidden="1">
      <c r="X382" s="3"/>
    </row>
    <row r="383" spans="24:24" hidden="1">
      <c r="X383" s="3"/>
    </row>
    <row r="384" spans="24:24" hidden="1">
      <c r="X384" s="3"/>
    </row>
    <row r="385" spans="24:24" hidden="1">
      <c r="X385" s="3"/>
    </row>
    <row r="386" spans="24:24" hidden="1">
      <c r="X386" s="3"/>
    </row>
    <row r="387" spans="24:24" hidden="1">
      <c r="X387" s="3"/>
    </row>
    <row r="388" spans="24:24" hidden="1">
      <c r="X388" s="3"/>
    </row>
    <row r="389" spans="24:24" hidden="1">
      <c r="X389" s="3"/>
    </row>
    <row r="390" spans="24:24" hidden="1">
      <c r="X390" s="3"/>
    </row>
    <row r="391" spans="24:24" hidden="1">
      <c r="X391" s="3"/>
    </row>
    <row r="392" spans="24:24" hidden="1">
      <c r="X392" s="3"/>
    </row>
    <row r="393" spans="24:24" hidden="1">
      <c r="X393" s="3"/>
    </row>
    <row r="394" spans="24:24" hidden="1">
      <c r="X394" s="3"/>
    </row>
    <row r="395" spans="24:24" hidden="1">
      <c r="X395" s="3"/>
    </row>
    <row r="396" spans="24:24" hidden="1">
      <c r="X396" s="3"/>
    </row>
    <row r="397" spans="24:24" hidden="1">
      <c r="X397" s="3"/>
    </row>
    <row r="398" spans="24:24" hidden="1">
      <c r="X398" s="3"/>
    </row>
    <row r="399" spans="24:24" hidden="1">
      <c r="X399" s="3"/>
    </row>
    <row r="400" spans="24:24" hidden="1">
      <c r="X400" s="3"/>
    </row>
    <row r="401" spans="24:24" hidden="1">
      <c r="X401" s="3"/>
    </row>
    <row r="402" spans="24:24" hidden="1">
      <c r="X402" s="3"/>
    </row>
    <row r="403" spans="24:24" hidden="1">
      <c r="X403" s="3"/>
    </row>
    <row r="404" spans="24:24" hidden="1">
      <c r="X404" s="3"/>
    </row>
    <row r="405" spans="24:24" hidden="1">
      <c r="X405" s="3"/>
    </row>
    <row r="406" spans="24:24" hidden="1">
      <c r="X406" s="3"/>
    </row>
    <row r="407" spans="24:24" hidden="1">
      <c r="X407" s="3"/>
    </row>
    <row r="408" spans="24:24" hidden="1">
      <c r="X408" s="3"/>
    </row>
    <row r="409" spans="24:24" hidden="1">
      <c r="X409" s="3"/>
    </row>
    <row r="410" spans="24:24" hidden="1">
      <c r="X410" s="3"/>
    </row>
    <row r="411" spans="24:24" hidden="1">
      <c r="X411" s="3"/>
    </row>
    <row r="412" spans="24:24" hidden="1">
      <c r="X412" s="3"/>
    </row>
    <row r="413" spans="24:24" hidden="1">
      <c r="X413" s="3"/>
    </row>
    <row r="414" spans="24:24" hidden="1">
      <c r="X414" s="3"/>
    </row>
    <row r="415" spans="24:24" hidden="1">
      <c r="X415" s="3"/>
    </row>
    <row r="416" spans="24:24" hidden="1">
      <c r="X416" s="3"/>
    </row>
    <row r="417" spans="24:24" hidden="1">
      <c r="X417" s="3"/>
    </row>
    <row r="418" spans="24:24" hidden="1">
      <c r="X418" s="3"/>
    </row>
    <row r="419" spans="24:24" hidden="1">
      <c r="X419" s="3"/>
    </row>
    <row r="420" spans="24:24" hidden="1">
      <c r="X420" s="3"/>
    </row>
    <row r="421" spans="24:24" hidden="1">
      <c r="X421" s="3"/>
    </row>
    <row r="422" spans="24:24" hidden="1">
      <c r="X422" s="3"/>
    </row>
    <row r="423" spans="24:24" hidden="1">
      <c r="X423" s="3"/>
    </row>
    <row r="424" spans="24:24" hidden="1">
      <c r="X424" s="3"/>
    </row>
    <row r="425" spans="24:24" hidden="1">
      <c r="X425" s="3"/>
    </row>
    <row r="426" spans="24:24" hidden="1">
      <c r="X426" s="3"/>
    </row>
    <row r="427" spans="24:24" hidden="1">
      <c r="X427" s="3"/>
    </row>
    <row r="428" spans="24:24" hidden="1">
      <c r="X428" s="3"/>
    </row>
    <row r="429" spans="24:24" hidden="1">
      <c r="X429" s="3"/>
    </row>
    <row r="430" spans="24:24" hidden="1">
      <c r="X430" s="3"/>
    </row>
    <row r="431" spans="24:24" hidden="1">
      <c r="X431" s="3"/>
    </row>
    <row r="432" spans="24:24" hidden="1">
      <c r="X432" s="3"/>
    </row>
    <row r="433" spans="24:24" hidden="1">
      <c r="X433" s="3"/>
    </row>
    <row r="434" spans="24:24" hidden="1">
      <c r="X434" s="3"/>
    </row>
    <row r="435" spans="24:24" hidden="1">
      <c r="X435" s="3"/>
    </row>
    <row r="436" spans="24:24" hidden="1">
      <c r="X436" s="3"/>
    </row>
    <row r="437" spans="24:24" hidden="1">
      <c r="X437" s="3"/>
    </row>
    <row r="438" spans="24:24" hidden="1">
      <c r="X438" s="3"/>
    </row>
    <row r="439" spans="24:24" hidden="1">
      <c r="X439" s="3"/>
    </row>
    <row r="440" spans="24:24" hidden="1">
      <c r="X440" s="3"/>
    </row>
    <row r="441" spans="24:24" hidden="1">
      <c r="X441" s="3"/>
    </row>
    <row r="442" spans="24:24" hidden="1">
      <c r="X442" s="3"/>
    </row>
    <row r="443" spans="24:24" hidden="1">
      <c r="X443" s="3"/>
    </row>
    <row r="444" spans="24:24" hidden="1">
      <c r="X444" s="3"/>
    </row>
    <row r="445" spans="24:24" hidden="1">
      <c r="X445" s="3"/>
    </row>
    <row r="446" spans="24:24" hidden="1">
      <c r="X446" s="3"/>
    </row>
    <row r="447" spans="24:24" hidden="1">
      <c r="X447" s="3"/>
    </row>
    <row r="448" spans="24:24" hidden="1">
      <c r="X448" s="3"/>
    </row>
    <row r="449" spans="24:24" hidden="1">
      <c r="X449" s="3"/>
    </row>
    <row r="450" spans="24:24" hidden="1">
      <c r="X450" s="3"/>
    </row>
    <row r="451" spans="24:24" hidden="1">
      <c r="X451" s="3"/>
    </row>
    <row r="452" spans="24:24" hidden="1">
      <c r="X452" s="3"/>
    </row>
    <row r="453" spans="24:24" hidden="1">
      <c r="X453" s="3"/>
    </row>
    <row r="454" spans="24:24" hidden="1">
      <c r="X454" s="3"/>
    </row>
    <row r="455" spans="24:24" hidden="1">
      <c r="X455" s="3"/>
    </row>
    <row r="456" spans="24:24" hidden="1">
      <c r="X456" s="3"/>
    </row>
    <row r="457" spans="24:24" hidden="1">
      <c r="X457" s="3"/>
    </row>
    <row r="458" spans="24:24" hidden="1">
      <c r="X458" s="3"/>
    </row>
    <row r="459" spans="24:24" hidden="1">
      <c r="X459" s="3"/>
    </row>
    <row r="460" spans="24:24" hidden="1">
      <c r="X460" s="3"/>
    </row>
    <row r="461" spans="24:24" hidden="1">
      <c r="X461" s="3"/>
    </row>
    <row r="462" spans="24:24" hidden="1">
      <c r="X462" s="3"/>
    </row>
    <row r="463" spans="24:24" hidden="1">
      <c r="X463" s="3"/>
    </row>
    <row r="464" spans="24:24" hidden="1">
      <c r="X464" s="3"/>
    </row>
    <row r="465" spans="24:24" hidden="1">
      <c r="X465" s="3"/>
    </row>
    <row r="466" spans="24:24" hidden="1">
      <c r="X466" s="3"/>
    </row>
    <row r="467" spans="24:24" hidden="1">
      <c r="X467" s="3"/>
    </row>
    <row r="468" spans="24:24" hidden="1">
      <c r="X468" s="3"/>
    </row>
    <row r="469" spans="24:24" hidden="1">
      <c r="X469" s="3"/>
    </row>
    <row r="470" spans="24:24" hidden="1">
      <c r="X470" s="3"/>
    </row>
    <row r="471" spans="24:24" hidden="1">
      <c r="X471" s="3"/>
    </row>
    <row r="472" spans="24:24" hidden="1">
      <c r="X472" s="3"/>
    </row>
    <row r="473" spans="24:24" hidden="1">
      <c r="X473" s="3"/>
    </row>
    <row r="474" spans="24:24" hidden="1">
      <c r="X474" s="3"/>
    </row>
    <row r="475" spans="24:24" hidden="1">
      <c r="X475" s="3"/>
    </row>
    <row r="476" spans="24:24" hidden="1">
      <c r="X476" s="3"/>
    </row>
    <row r="477" spans="24:24" hidden="1">
      <c r="X477" s="3"/>
    </row>
    <row r="478" spans="24:24" hidden="1">
      <c r="X478" s="3"/>
    </row>
    <row r="479" spans="24:24" hidden="1">
      <c r="X479" s="3"/>
    </row>
    <row r="480" spans="24:24" hidden="1">
      <c r="X480" s="3"/>
    </row>
    <row r="481" spans="24:24" hidden="1">
      <c r="X481" s="3"/>
    </row>
    <row r="482" spans="24:24" hidden="1">
      <c r="X482" s="3"/>
    </row>
    <row r="483" spans="24:24" hidden="1">
      <c r="X483" s="3"/>
    </row>
    <row r="484" spans="24:24" hidden="1">
      <c r="X484" s="3"/>
    </row>
    <row r="485" spans="24:24" hidden="1">
      <c r="X485" s="3"/>
    </row>
    <row r="486" spans="24:24" hidden="1">
      <c r="X486" s="3"/>
    </row>
    <row r="487" spans="24:24" hidden="1">
      <c r="X487" s="3"/>
    </row>
    <row r="488" spans="24:24" hidden="1">
      <c r="X488" s="3"/>
    </row>
    <row r="489" spans="24:24" hidden="1">
      <c r="X489" s="3"/>
    </row>
    <row r="490" spans="24:24" hidden="1">
      <c r="X490" s="3"/>
    </row>
    <row r="491" spans="24:24" hidden="1">
      <c r="X491" s="3"/>
    </row>
    <row r="492" spans="24:24" hidden="1">
      <c r="X492" s="3"/>
    </row>
    <row r="493" spans="24:24" hidden="1">
      <c r="X493" s="3"/>
    </row>
    <row r="494" spans="24:24" hidden="1">
      <c r="X494" s="3"/>
    </row>
    <row r="495" spans="24:24" hidden="1">
      <c r="X495" s="3"/>
    </row>
    <row r="496" spans="24:24" hidden="1">
      <c r="X496" s="3"/>
    </row>
    <row r="497" spans="24:24" hidden="1">
      <c r="X497" s="3"/>
    </row>
    <row r="498" spans="24:24" hidden="1">
      <c r="X498" s="3"/>
    </row>
    <row r="499" spans="24:24" hidden="1">
      <c r="X499" s="3"/>
    </row>
    <row r="500" spans="24:24" hidden="1">
      <c r="X500" s="3"/>
    </row>
    <row r="501" spans="24:24" hidden="1">
      <c r="X501" s="3"/>
    </row>
    <row r="502" spans="24:24" hidden="1">
      <c r="X502" s="3"/>
    </row>
    <row r="503" spans="24:24" hidden="1">
      <c r="X503" s="3"/>
    </row>
    <row r="504" spans="24:24" hidden="1">
      <c r="X504" s="3"/>
    </row>
    <row r="505" spans="24:24" hidden="1">
      <c r="X505" s="3"/>
    </row>
    <row r="506" spans="24:24" hidden="1">
      <c r="X506" s="3"/>
    </row>
    <row r="507" spans="24:24" hidden="1">
      <c r="X507" s="3"/>
    </row>
    <row r="508" spans="24:24" hidden="1">
      <c r="X508" s="3"/>
    </row>
    <row r="509" spans="24:24" hidden="1">
      <c r="X509" s="3"/>
    </row>
    <row r="510" spans="24:24" hidden="1">
      <c r="X510" s="3"/>
    </row>
    <row r="511" spans="24:24" hidden="1">
      <c r="X511" s="3"/>
    </row>
    <row r="512" spans="24:24" hidden="1">
      <c r="X512" s="3"/>
    </row>
    <row r="513" spans="24:24" hidden="1">
      <c r="X513" s="3"/>
    </row>
    <row r="514" spans="24:24" hidden="1">
      <c r="X514" s="3"/>
    </row>
    <row r="515" spans="24:24" hidden="1">
      <c r="X515" s="3"/>
    </row>
    <row r="516" spans="24:24" hidden="1">
      <c r="X516" s="3"/>
    </row>
    <row r="517" spans="24:24" hidden="1">
      <c r="X517" s="3"/>
    </row>
    <row r="518" spans="24:24" hidden="1">
      <c r="X518" s="3"/>
    </row>
    <row r="519" spans="24:24" hidden="1">
      <c r="X519" s="3"/>
    </row>
    <row r="520" spans="24:24" hidden="1">
      <c r="X520" s="3"/>
    </row>
    <row r="521" spans="24:24" hidden="1">
      <c r="X521" s="3"/>
    </row>
    <row r="522" spans="24:24" hidden="1">
      <c r="X522" s="3"/>
    </row>
    <row r="523" spans="24:24" hidden="1">
      <c r="X523" s="3"/>
    </row>
    <row r="524" spans="24:24" hidden="1">
      <c r="X524" s="3"/>
    </row>
    <row r="525" spans="24:24" hidden="1">
      <c r="X525" s="3"/>
    </row>
    <row r="526" spans="24:24" hidden="1">
      <c r="X526" s="3"/>
    </row>
    <row r="527" spans="24:24" hidden="1">
      <c r="X527" s="3"/>
    </row>
    <row r="528" spans="24:24" hidden="1">
      <c r="X528" s="3"/>
    </row>
    <row r="529" spans="24:24" hidden="1">
      <c r="X529" s="3"/>
    </row>
    <row r="530" spans="24:24" hidden="1">
      <c r="X530" s="3"/>
    </row>
    <row r="531" spans="24:24" hidden="1">
      <c r="X531" s="3"/>
    </row>
    <row r="532" spans="24:24" hidden="1">
      <c r="X532" s="3"/>
    </row>
    <row r="533" spans="24:24" hidden="1">
      <c r="X533" s="3"/>
    </row>
    <row r="534" spans="24:24" hidden="1">
      <c r="X534" s="3"/>
    </row>
    <row r="535" spans="24:24" hidden="1">
      <c r="X535" s="3"/>
    </row>
    <row r="536" spans="24:24" hidden="1">
      <c r="X536" s="3"/>
    </row>
    <row r="537" spans="24:24" hidden="1">
      <c r="X537" s="3"/>
    </row>
    <row r="538" spans="24:24" hidden="1">
      <c r="X538" s="3"/>
    </row>
    <row r="539" spans="24:24" hidden="1">
      <c r="X539" s="3"/>
    </row>
    <row r="540" spans="24:24" hidden="1">
      <c r="X540" s="3"/>
    </row>
    <row r="541" spans="24:24" hidden="1">
      <c r="X541" s="3"/>
    </row>
    <row r="542" spans="24:24" hidden="1">
      <c r="X542" s="3"/>
    </row>
    <row r="543" spans="24:24" hidden="1">
      <c r="X543" s="3"/>
    </row>
    <row r="544" spans="24:24" hidden="1">
      <c r="X544" s="3"/>
    </row>
    <row r="545" spans="24:24" hidden="1">
      <c r="X545" s="3"/>
    </row>
    <row r="546" spans="24:24" hidden="1">
      <c r="X546" s="3"/>
    </row>
    <row r="547" spans="24:24" hidden="1">
      <c r="X547" s="3"/>
    </row>
    <row r="548" spans="24:24" hidden="1">
      <c r="X548" s="3"/>
    </row>
    <row r="549" spans="24:24" hidden="1">
      <c r="X549" s="3"/>
    </row>
    <row r="550" spans="24:24" hidden="1">
      <c r="X550" s="3"/>
    </row>
    <row r="551" spans="24:24" hidden="1">
      <c r="X551" s="3"/>
    </row>
    <row r="552" spans="24:24" hidden="1">
      <c r="X552" s="3"/>
    </row>
    <row r="553" spans="24:24" hidden="1">
      <c r="X553" s="3"/>
    </row>
    <row r="554" spans="24:24" hidden="1">
      <c r="X554" s="3"/>
    </row>
    <row r="555" spans="24:24" hidden="1">
      <c r="X555" s="3"/>
    </row>
    <row r="556" spans="24:24" hidden="1">
      <c r="X556" s="3"/>
    </row>
    <row r="557" spans="24:24" hidden="1">
      <c r="X557" s="3"/>
    </row>
    <row r="558" spans="24:24" hidden="1">
      <c r="X558" s="3"/>
    </row>
    <row r="559" spans="24:24" hidden="1">
      <c r="X559" s="3"/>
    </row>
    <row r="560" spans="24:24" hidden="1">
      <c r="X560" s="3"/>
    </row>
    <row r="561" spans="24:24" hidden="1">
      <c r="X561" s="3"/>
    </row>
    <row r="562" spans="24:24" hidden="1">
      <c r="X562" s="3"/>
    </row>
    <row r="563" spans="24:24" hidden="1">
      <c r="X563" s="3"/>
    </row>
    <row r="564" spans="24:24" hidden="1">
      <c r="X564" s="3"/>
    </row>
    <row r="565" spans="24:24" hidden="1">
      <c r="X565" s="3"/>
    </row>
    <row r="566" spans="24:24" hidden="1">
      <c r="X566" s="3"/>
    </row>
    <row r="567" spans="24:24" hidden="1">
      <c r="X567" s="3"/>
    </row>
    <row r="568" spans="24:24" hidden="1">
      <c r="X568" s="3"/>
    </row>
    <row r="569" spans="24:24" hidden="1">
      <c r="X569" s="3"/>
    </row>
    <row r="570" spans="24:24" hidden="1">
      <c r="X570" s="3"/>
    </row>
    <row r="571" spans="24:24" hidden="1">
      <c r="X571" s="3"/>
    </row>
    <row r="572" spans="24:24" hidden="1">
      <c r="X572" s="3"/>
    </row>
    <row r="573" spans="24:24" hidden="1">
      <c r="X573" s="3"/>
    </row>
    <row r="574" spans="24:24" hidden="1">
      <c r="X574" s="3"/>
    </row>
    <row r="575" spans="24:24" hidden="1">
      <c r="X575" s="3"/>
    </row>
    <row r="576" spans="24:24" hidden="1">
      <c r="X576" s="3"/>
    </row>
    <row r="577" spans="24:24" hidden="1">
      <c r="X577" s="3"/>
    </row>
    <row r="578" spans="24:24" hidden="1">
      <c r="X578" s="3"/>
    </row>
    <row r="579" spans="24:24" hidden="1">
      <c r="X579" s="3"/>
    </row>
    <row r="580" spans="24:24" hidden="1">
      <c r="X580" s="3"/>
    </row>
    <row r="581" spans="24:24" hidden="1">
      <c r="X581" s="3"/>
    </row>
    <row r="582" spans="24:24" hidden="1">
      <c r="X582" s="3"/>
    </row>
    <row r="583" spans="24:24" hidden="1">
      <c r="X583" s="3"/>
    </row>
    <row r="584" spans="24:24" hidden="1">
      <c r="X584" s="3"/>
    </row>
    <row r="585" spans="24:24" hidden="1">
      <c r="X585" s="3"/>
    </row>
    <row r="586" spans="24:24" hidden="1">
      <c r="X586" s="3"/>
    </row>
    <row r="587" spans="24:24" hidden="1">
      <c r="X587" s="3"/>
    </row>
    <row r="588" spans="24:24" hidden="1">
      <c r="X588" s="3"/>
    </row>
    <row r="589" spans="24:24" hidden="1">
      <c r="X589" s="3"/>
    </row>
    <row r="590" spans="24:24" hidden="1">
      <c r="X590" s="3"/>
    </row>
    <row r="591" spans="24:24" hidden="1">
      <c r="X591" s="3"/>
    </row>
    <row r="592" spans="24:24" hidden="1">
      <c r="X592" s="3"/>
    </row>
    <row r="593" spans="24:24" hidden="1">
      <c r="X593" s="3"/>
    </row>
    <row r="594" spans="24:24" hidden="1">
      <c r="X594" s="3"/>
    </row>
    <row r="595" spans="24:24" hidden="1">
      <c r="X595" s="3"/>
    </row>
    <row r="596" spans="24:24" hidden="1">
      <c r="X596" s="3"/>
    </row>
    <row r="597" spans="24:24" hidden="1">
      <c r="X597" s="3"/>
    </row>
    <row r="598" spans="24:24" hidden="1">
      <c r="X598" s="3"/>
    </row>
    <row r="599" spans="24:24" hidden="1">
      <c r="X599" s="3"/>
    </row>
    <row r="600" spans="24:24" hidden="1">
      <c r="X600" s="3"/>
    </row>
    <row r="601" spans="24:24" hidden="1">
      <c r="X601" s="3"/>
    </row>
    <row r="602" spans="24:24" hidden="1">
      <c r="X602" s="3"/>
    </row>
    <row r="603" spans="24:24" hidden="1">
      <c r="X603" s="3"/>
    </row>
    <row r="604" spans="24:24" hidden="1">
      <c r="X604" s="3"/>
    </row>
    <row r="605" spans="24:24" hidden="1">
      <c r="X605" s="3"/>
    </row>
    <row r="606" spans="24:24" hidden="1">
      <c r="X606" s="3"/>
    </row>
    <row r="607" spans="24:24" hidden="1">
      <c r="X607" s="3"/>
    </row>
    <row r="608" spans="24:24" hidden="1">
      <c r="X608" s="3"/>
    </row>
    <row r="609" spans="24:24" hidden="1">
      <c r="X609" s="3"/>
    </row>
    <row r="610" spans="24:24" hidden="1">
      <c r="X610" s="3"/>
    </row>
    <row r="611" spans="24:24" hidden="1">
      <c r="X611" s="3"/>
    </row>
    <row r="612" spans="24:24" hidden="1">
      <c r="X612" s="3"/>
    </row>
    <row r="613" spans="24:24" hidden="1">
      <c r="X613" s="3"/>
    </row>
    <row r="614" spans="24:24" hidden="1">
      <c r="X614" s="3"/>
    </row>
    <row r="615" spans="24:24" hidden="1">
      <c r="X615" s="3"/>
    </row>
    <row r="616" spans="24:24" hidden="1">
      <c r="X616" s="3"/>
    </row>
    <row r="617" spans="24:24" hidden="1">
      <c r="X617" s="3"/>
    </row>
    <row r="618" spans="24:24" hidden="1">
      <c r="X618" s="3"/>
    </row>
    <row r="619" spans="24:24" hidden="1">
      <c r="X619" s="3"/>
    </row>
    <row r="620" spans="24:24" hidden="1">
      <c r="X620" s="3"/>
    </row>
    <row r="621" spans="24:24" hidden="1">
      <c r="X621" s="3"/>
    </row>
    <row r="622" spans="24:24" hidden="1">
      <c r="X622" s="3"/>
    </row>
    <row r="623" spans="24:24" hidden="1">
      <c r="X623" s="3"/>
    </row>
    <row r="624" spans="24:24" hidden="1">
      <c r="X624" s="3"/>
    </row>
    <row r="625" spans="24:24" hidden="1">
      <c r="X625" s="3"/>
    </row>
    <row r="626" spans="24:24" hidden="1">
      <c r="X626" s="3"/>
    </row>
    <row r="627" spans="24:24" hidden="1">
      <c r="X627" s="3"/>
    </row>
    <row r="628" spans="24:24" hidden="1">
      <c r="X628" s="3"/>
    </row>
    <row r="629" spans="24:24" hidden="1">
      <c r="X629" s="3"/>
    </row>
    <row r="630" spans="24:24" hidden="1">
      <c r="X630" s="3"/>
    </row>
    <row r="631" spans="24:24" hidden="1">
      <c r="X631" s="3"/>
    </row>
    <row r="632" spans="24:24" hidden="1">
      <c r="X632" s="3"/>
    </row>
    <row r="633" spans="24:24" hidden="1">
      <c r="X633" s="3"/>
    </row>
    <row r="634" spans="24:24" hidden="1">
      <c r="X634" s="3"/>
    </row>
    <row r="635" spans="24:24" hidden="1">
      <c r="X635" s="3"/>
    </row>
    <row r="636" spans="24:24" hidden="1">
      <c r="X636" s="3"/>
    </row>
    <row r="637" spans="24:24" hidden="1">
      <c r="X637" s="3"/>
    </row>
    <row r="638" spans="24:24" hidden="1">
      <c r="X638" s="3"/>
    </row>
    <row r="639" spans="24:24" hidden="1">
      <c r="X639" s="3"/>
    </row>
    <row r="640" spans="24:24" hidden="1">
      <c r="X640" s="3"/>
    </row>
    <row r="641" spans="24:24" hidden="1">
      <c r="X641" s="3"/>
    </row>
    <row r="642" spans="24:24" hidden="1">
      <c r="X642" s="3"/>
    </row>
    <row r="643" spans="24:24" hidden="1">
      <c r="X643" s="3"/>
    </row>
    <row r="644" spans="24:24" hidden="1">
      <c r="X644" s="3"/>
    </row>
    <row r="645" spans="24:24" hidden="1">
      <c r="X645" s="3"/>
    </row>
    <row r="646" spans="24:24" hidden="1">
      <c r="X646" s="3"/>
    </row>
    <row r="647" spans="24:24" hidden="1">
      <c r="X647" s="3"/>
    </row>
    <row r="648" spans="24:24" hidden="1">
      <c r="X648" s="3"/>
    </row>
    <row r="649" spans="24:24" hidden="1">
      <c r="X649" s="3"/>
    </row>
    <row r="650" spans="24:24" hidden="1">
      <c r="X650" s="3"/>
    </row>
    <row r="651" spans="24:24" hidden="1">
      <c r="X651" s="3"/>
    </row>
    <row r="652" spans="24:24" hidden="1">
      <c r="X652" s="3"/>
    </row>
    <row r="653" spans="24:24" hidden="1">
      <c r="X653" s="3"/>
    </row>
    <row r="654" spans="24:24" hidden="1">
      <c r="X654" s="3"/>
    </row>
    <row r="655" spans="24:24" hidden="1">
      <c r="X655" s="3"/>
    </row>
    <row r="656" spans="24:24" hidden="1">
      <c r="X656" s="3"/>
    </row>
    <row r="657" spans="24:24" hidden="1">
      <c r="X657" s="3"/>
    </row>
    <row r="658" spans="24:24" hidden="1">
      <c r="X658" s="3"/>
    </row>
    <row r="659" spans="24:24" hidden="1">
      <c r="X659" s="3"/>
    </row>
    <row r="660" spans="24:24" hidden="1">
      <c r="X660" s="3"/>
    </row>
    <row r="661" spans="24:24" hidden="1">
      <c r="X661" s="3"/>
    </row>
    <row r="662" spans="24:24" hidden="1">
      <c r="X662" s="3"/>
    </row>
    <row r="663" spans="24:24" hidden="1">
      <c r="X663" s="3"/>
    </row>
    <row r="664" spans="24:24" hidden="1">
      <c r="X664" s="3"/>
    </row>
    <row r="665" spans="24:24" hidden="1">
      <c r="X665" s="3"/>
    </row>
    <row r="666" spans="24:24" hidden="1">
      <c r="X666" s="3"/>
    </row>
    <row r="667" spans="24:24" hidden="1">
      <c r="X667" s="3"/>
    </row>
    <row r="668" spans="24:24" hidden="1">
      <c r="X668" s="3"/>
    </row>
    <row r="669" spans="24:24" hidden="1">
      <c r="X669" s="3"/>
    </row>
    <row r="670" spans="24:24" hidden="1">
      <c r="X670" s="3"/>
    </row>
    <row r="671" spans="24:24" hidden="1">
      <c r="X671" s="3"/>
    </row>
    <row r="672" spans="24:24" hidden="1">
      <c r="X672" s="3"/>
    </row>
    <row r="673" spans="24:24" hidden="1">
      <c r="X673" s="3"/>
    </row>
    <row r="674" spans="24:24" hidden="1">
      <c r="X674" s="3"/>
    </row>
    <row r="675" spans="24:24" hidden="1">
      <c r="X675" s="3"/>
    </row>
    <row r="676" spans="24:24" hidden="1">
      <c r="X676" s="3"/>
    </row>
    <row r="677" spans="24:24" hidden="1">
      <c r="X677" s="3"/>
    </row>
    <row r="678" spans="24:24" hidden="1">
      <c r="X678" s="3"/>
    </row>
    <row r="679" spans="24:24" hidden="1">
      <c r="X679" s="3"/>
    </row>
    <row r="680" spans="24:24" hidden="1">
      <c r="X680" s="3"/>
    </row>
    <row r="681" spans="24:24" hidden="1">
      <c r="X681" s="3"/>
    </row>
    <row r="682" spans="24:24" hidden="1">
      <c r="X682" s="3"/>
    </row>
    <row r="683" spans="24:24" hidden="1">
      <c r="X683" s="3"/>
    </row>
    <row r="684" spans="24:24" hidden="1">
      <c r="X684" s="3"/>
    </row>
    <row r="685" spans="24:24" hidden="1">
      <c r="X685" s="3"/>
    </row>
    <row r="686" spans="24:24" hidden="1">
      <c r="X686" s="3"/>
    </row>
    <row r="687" spans="24:24" hidden="1">
      <c r="X687" s="3"/>
    </row>
    <row r="688" spans="24:24" hidden="1">
      <c r="X688" s="3"/>
    </row>
    <row r="689" spans="24:24" hidden="1">
      <c r="X689" s="3"/>
    </row>
    <row r="690" spans="24:24" hidden="1">
      <c r="X690" s="3"/>
    </row>
    <row r="691" spans="24:24" hidden="1">
      <c r="X691" s="3"/>
    </row>
    <row r="692" spans="24:24" hidden="1">
      <c r="X692" s="3"/>
    </row>
    <row r="693" spans="24:24" hidden="1">
      <c r="X693" s="3"/>
    </row>
    <row r="694" spans="24:24" hidden="1">
      <c r="X694" s="3"/>
    </row>
    <row r="695" spans="24:24" hidden="1">
      <c r="X695" s="3"/>
    </row>
    <row r="696" spans="24:24" hidden="1">
      <c r="X696" s="3"/>
    </row>
    <row r="697" spans="24:24" hidden="1">
      <c r="X697" s="3"/>
    </row>
    <row r="698" spans="24:24" hidden="1">
      <c r="X698" s="3"/>
    </row>
    <row r="699" spans="24:24" hidden="1">
      <c r="X699" s="3"/>
    </row>
    <row r="700" spans="24:24" hidden="1">
      <c r="X700" s="3"/>
    </row>
    <row r="701" spans="24:24" hidden="1">
      <c r="X701" s="3"/>
    </row>
    <row r="702" spans="24:24" hidden="1">
      <c r="X702" s="3"/>
    </row>
    <row r="703" spans="24:24" hidden="1">
      <c r="X703" s="3"/>
    </row>
    <row r="704" spans="24:24" hidden="1">
      <c r="X704" s="3"/>
    </row>
    <row r="705" spans="24:24" hidden="1">
      <c r="X705" s="3"/>
    </row>
    <row r="706" spans="24:24" hidden="1">
      <c r="X706" s="3"/>
    </row>
    <row r="707" spans="24:24" hidden="1">
      <c r="X707" s="3"/>
    </row>
    <row r="708" spans="24:24" hidden="1">
      <c r="X708" s="3"/>
    </row>
    <row r="709" spans="24:24" hidden="1">
      <c r="X709" s="3"/>
    </row>
    <row r="710" spans="24:24" hidden="1">
      <c r="X710" s="3"/>
    </row>
    <row r="711" spans="24:24" hidden="1">
      <c r="X711" s="3"/>
    </row>
    <row r="712" spans="24:24" hidden="1">
      <c r="X712" s="3"/>
    </row>
    <row r="713" spans="24:24" hidden="1">
      <c r="X713" s="3"/>
    </row>
    <row r="714" spans="24:24" hidden="1">
      <c r="X714" s="3"/>
    </row>
    <row r="715" spans="24:24" hidden="1">
      <c r="X715" s="3"/>
    </row>
    <row r="716" spans="24:24" hidden="1">
      <c r="X716" s="3"/>
    </row>
    <row r="717" spans="24:24" hidden="1">
      <c r="X717" s="3"/>
    </row>
    <row r="718" spans="24:24" hidden="1">
      <c r="X718" s="3"/>
    </row>
    <row r="719" spans="24:24" hidden="1">
      <c r="X719" s="3"/>
    </row>
    <row r="720" spans="24:24" hidden="1">
      <c r="X720" s="3"/>
    </row>
    <row r="721" spans="24:24" hidden="1">
      <c r="X721" s="3"/>
    </row>
    <row r="722" spans="24:24" hidden="1">
      <c r="X722" s="3"/>
    </row>
    <row r="723" spans="24:24" hidden="1">
      <c r="X723" s="3"/>
    </row>
    <row r="724" spans="24:24" hidden="1">
      <c r="X724" s="3"/>
    </row>
    <row r="725" spans="24:24" hidden="1">
      <c r="X725" s="3"/>
    </row>
    <row r="726" spans="24:24" hidden="1">
      <c r="X726" s="3"/>
    </row>
    <row r="727" spans="24:24" hidden="1">
      <c r="X727" s="3"/>
    </row>
    <row r="728" spans="24:24" hidden="1">
      <c r="X728" s="3"/>
    </row>
    <row r="729" spans="24:24" hidden="1">
      <c r="X729" s="3"/>
    </row>
    <row r="730" spans="24:24" hidden="1">
      <c r="X730" s="3"/>
    </row>
    <row r="731" spans="24:24" hidden="1">
      <c r="X731" s="3"/>
    </row>
    <row r="732" spans="24:24" hidden="1">
      <c r="X732" s="3"/>
    </row>
    <row r="733" spans="24:24" hidden="1">
      <c r="X733" s="3"/>
    </row>
    <row r="734" spans="24:24" hidden="1">
      <c r="X734" s="3"/>
    </row>
    <row r="735" spans="24:24" hidden="1">
      <c r="X735" s="3"/>
    </row>
    <row r="736" spans="24:24" hidden="1">
      <c r="X736" s="3"/>
    </row>
    <row r="737" spans="24:24" hidden="1">
      <c r="X737" s="3"/>
    </row>
    <row r="738" spans="24:24" hidden="1">
      <c r="X738" s="3"/>
    </row>
    <row r="739" spans="24:24" hidden="1">
      <c r="X739" s="3"/>
    </row>
    <row r="740" spans="24:24" hidden="1">
      <c r="X740" s="3"/>
    </row>
    <row r="741" spans="24:24" hidden="1">
      <c r="X741" s="3"/>
    </row>
    <row r="742" spans="24:24" hidden="1">
      <c r="X742" s="3"/>
    </row>
    <row r="743" spans="24:24" hidden="1">
      <c r="X743" s="3"/>
    </row>
    <row r="744" spans="24:24" hidden="1">
      <c r="X744" s="3"/>
    </row>
    <row r="745" spans="24:24" hidden="1">
      <c r="X745" s="3"/>
    </row>
    <row r="746" spans="24:24" hidden="1">
      <c r="X746" s="3"/>
    </row>
    <row r="747" spans="24:24" hidden="1">
      <c r="X747" s="3"/>
    </row>
    <row r="748" spans="24:24" hidden="1">
      <c r="X748" s="3"/>
    </row>
    <row r="749" spans="24:24" hidden="1">
      <c r="X749" s="3"/>
    </row>
    <row r="750" spans="24:24" hidden="1">
      <c r="X750" s="3"/>
    </row>
    <row r="751" spans="24:24" hidden="1">
      <c r="X751" s="3"/>
    </row>
    <row r="752" spans="24:24" hidden="1">
      <c r="X752" s="3"/>
    </row>
    <row r="753" spans="24:24" hidden="1">
      <c r="X753" s="3"/>
    </row>
    <row r="754" spans="24:24" hidden="1">
      <c r="X754" s="3"/>
    </row>
    <row r="755" spans="24:24" hidden="1">
      <c r="X755" s="3"/>
    </row>
    <row r="756" spans="24:24" hidden="1">
      <c r="X756" s="3"/>
    </row>
    <row r="757" spans="24:24" hidden="1">
      <c r="X757" s="3"/>
    </row>
    <row r="758" spans="24:24" hidden="1">
      <c r="X758" s="3"/>
    </row>
    <row r="759" spans="24:24" hidden="1">
      <c r="X759" s="3"/>
    </row>
    <row r="760" spans="24:24" hidden="1">
      <c r="X760" s="3"/>
    </row>
    <row r="761" spans="24:24" hidden="1">
      <c r="X761" s="3"/>
    </row>
    <row r="762" spans="24:24" hidden="1">
      <c r="X762" s="3"/>
    </row>
    <row r="763" spans="24:24" hidden="1">
      <c r="X763" s="3"/>
    </row>
    <row r="764" spans="24:24" hidden="1">
      <c r="X764" s="3"/>
    </row>
    <row r="765" spans="24:24" hidden="1">
      <c r="X765" s="3"/>
    </row>
    <row r="766" spans="24:24" hidden="1">
      <c r="X766" s="3"/>
    </row>
    <row r="767" spans="24:24" hidden="1">
      <c r="X767" s="3"/>
    </row>
    <row r="768" spans="24:24" hidden="1">
      <c r="X768" s="3"/>
    </row>
    <row r="769" spans="24:24" hidden="1">
      <c r="X769" s="3"/>
    </row>
    <row r="770" spans="24:24" hidden="1">
      <c r="X770" s="3"/>
    </row>
    <row r="771" spans="24:24" hidden="1">
      <c r="X771" s="3"/>
    </row>
    <row r="772" spans="24:24" hidden="1">
      <c r="X772" s="3"/>
    </row>
    <row r="773" spans="24:24" hidden="1">
      <c r="X773" s="3"/>
    </row>
    <row r="774" spans="24:24" hidden="1">
      <c r="X774" s="3"/>
    </row>
    <row r="775" spans="24:24" hidden="1">
      <c r="X775" s="3"/>
    </row>
    <row r="776" spans="24:24" hidden="1">
      <c r="X776" s="3"/>
    </row>
    <row r="777" spans="24:24" hidden="1">
      <c r="X777" s="3"/>
    </row>
    <row r="778" spans="24:24" hidden="1">
      <c r="X778" s="3"/>
    </row>
    <row r="779" spans="24:24" hidden="1">
      <c r="X779" s="3"/>
    </row>
    <row r="780" spans="24:24" hidden="1">
      <c r="X780" s="3"/>
    </row>
    <row r="781" spans="24:24" hidden="1">
      <c r="X781" s="3"/>
    </row>
    <row r="782" spans="24:24" hidden="1">
      <c r="X782" s="3"/>
    </row>
    <row r="783" spans="24:24" hidden="1">
      <c r="X783" s="3"/>
    </row>
    <row r="784" spans="24:24" hidden="1">
      <c r="X784" s="3"/>
    </row>
    <row r="785" spans="24:24" hidden="1">
      <c r="X785" s="3"/>
    </row>
    <row r="786" spans="24:24" hidden="1">
      <c r="X786" s="3"/>
    </row>
    <row r="787" spans="24:24" hidden="1">
      <c r="X787" s="3"/>
    </row>
    <row r="788" spans="24:24" hidden="1">
      <c r="X788" s="3"/>
    </row>
    <row r="789" spans="24:24" hidden="1">
      <c r="X789" s="3"/>
    </row>
    <row r="790" spans="24:24" hidden="1">
      <c r="X790" s="3"/>
    </row>
    <row r="791" spans="24:24" hidden="1">
      <c r="X791" s="3"/>
    </row>
    <row r="792" spans="24:24" hidden="1">
      <c r="X792" s="3"/>
    </row>
    <row r="793" spans="24:24" hidden="1">
      <c r="X793" s="3"/>
    </row>
    <row r="794" spans="24:24" hidden="1">
      <c r="X794" s="3"/>
    </row>
    <row r="795" spans="24:24" hidden="1">
      <c r="X795" s="3"/>
    </row>
    <row r="796" spans="24:24" hidden="1">
      <c r="X796" s="3"/>
    </row>
    <row r="797" spans="24:24" hidden="1">
      <c r="X797" s="3"/>
    </row>
    <row r="798" spans="24:24" hidden="1">
      <c r="X798" s="3"/>
    </row>
    <row r="799" spans="24:24" hidden="1">
      <c r="X799" s="3"/>
    </row>
    <row r="800" spans="24:24" hidden="1">
      <c r="X800" s="3"/>
    </row>
    <row r="801" spans="24:24" hidden="1">
      <c r="X801" s="3"/>
    </row>
    <row r="802" spans="24:24" hidden="1">
      <c r="X802" s="3"/>
    </row>
    <row r="803" spans="24:24" hidden="1">
      <c r="X803" s="3"/>
    </row>
    <row r="804" spans="24:24" hidden="1">
      <c r="X804" s="3"/>
    </row>
    <row r="805" spans="24:24" hidden="1">
      <c r="X805" s="3"/>
    </row>
    <row r="806" spans="24:24" hidden="1">
      <c r="X806" s="3"/>
    </row>
    <row r="807" spans="24:24" hidden="1">
      <c r="X807" s="3"/>
    </row>
    <row r="808" spans="24:24" hidden="1">
      <c r="X808" s="3"/>
    </row>
    <row r="809" spans="24:24" hidden="1">
      <c r="X809" s="3"/>
    </row>
    <row r="810" spans="24:24" hidden="1">
      <c r="X810" s="3"/>
    </row>
    <row r="811" spans="24:24" hidden="1">
      <c r="X811" s="3"/>
    </row>
    <row r="812" spans="24:24" hidden="1">
      <c r="X812" s="3"/>
    </row>
    <row r="813" spans="24:24" hidden="1">
      <c r="X813" s="3"/>
    </row>
    <row r="814" spans="24:24" hidden="1">
      <c r="X814" s="3"/>
    </row>
    <row r="815" spans="24:24" hidden="1">
      <c r="X815" s="3"/>
    </row>
    <row r="816" spans="24:24" hidden="1">
      <c r="X816" s="3"/>
    </row>
    <row r="817" spans="24:24" hidden="1">
      <c r="X817" s="3"/>
    </row>
    <row r="818" spans="24:24" hidden="1">
      <c r="X818" s="3"/>
    </row>
    <row r="819" spans="24:24" hidden="1">
      <c r="X819" s="3"/>
    </row>
    <row r="820" spans="24:24" hidden="1">
      <c r="X820" s="3"/>
    </row>
    <row r="821" spans="24:24" hidden="1">
      <c r="X821" s="3"/>
    </row>
    <row r="822" spans="24:24" hidden="1">
      <c r="X822" s="3"/>
    </row>
    <row r="823" spans="24:24" hidden="1">
      <c r="X823" s="3"/>
    </row>
    <row r="824" spans="24:24" hidden="1">
      <c r="X824" s="3"/>
    </row>
    <row r="825" spans="24:24" hidden="1">
      <c r="X825" s="3"/>
    </row>
    <row r="826" spans="24:24" hidden="1">
      <c r="X826" s="3"/>
    </row>
    <row r="827" spans="24:24" hidden="1">
      <c r="X827" s="3"/>
    </row>
    <row r="828" spans="24:24" hidden="1">
      <c r="X828" s="3"/>
    </row>
    <row r="829" spans="24:24" hidden="1">
      <c r="X829" s="3"/>
    </row>
    <row r="830" spans="24:24" hidden="1">
      <c r="X830" s="3"/>
    </row>
    <row r="831" spans="24:24" hidden="1">
      <c r="X831" s="3"/>
    </row>
    <row r="832" spans="24:24" hidden="1">
      <c r="X832" s="3"/>
    </row>
    <row r="833" spans="24:24" hidden="1">
      <c r="X833" s="3"/>
    </row>
    <row r="834" spans="24:24" hidden="1">
      <c r="X834" s="3"/>
    </row>
    <row r="835" spans="24:24" hidden="1">
      <c r="X835" s="3"/>
    </row>
    <row r="836" spans="24:24" hidden="1">
      <c r="X836" s="3"/>
    </row>
    <row r="837" spans="24:24" hidden="1">
      <c r="X837" s="3"/>
    </row>
    <row r="838" spans="24:24" hidden="1">
      <c r="X838" s="3"/>
    </row>
    <row r="839" spans="24:24" hidden="1">
      <c r="X839" s="3"/>
    </row>
    <row r="840" spans="24:24" hidden="1">
      <c r="X840" s="3"/>
    </row>
    <row r="841" spans="24:24" hidden="1">
      <c r="X841" s="3"/>
    </row>
    <row r="842" spans="24:24" hidden="1">
      <c r="X842" s="3"/>
    </row>
    <row r="843" spans="24:24" hidden="1">
      <c r="X843" s="3"/>
    </row>
    <row r="844" spans="24:24" hidden="1">
      <c r="X844" s="3"/>
    </row>
    <row r="845" spans="24:24" hidden="1">
      <c r="X845" s="3"/>
    </row>
    <row r="846" spans="24:24" hidden="1">
      <c r="X846" s="3"/>
    </row>
    <row r="847" spans="24:24" hidden="1">
      <c r="X847" s="3"/>
    </row>
    <row r="848" spans="24:24" hidden="1">
      <c r="X848" s="3"/>
    </row>
    <row r="849" spans="24:24" hidden="1">
      <c r="X849" s="3"/>
    </row>
    <row r="850" spans="24:24" hidden="1">
      <c r="X850" s="3"/>
    </row>
    <row r="851" spans="24:24" hidden="1">
      <c r="X851" s="3"/>
    </row>
    <row r="852" spans="24:24" hidden="1">
      <c r="X852" s="3"/>
    </row>
    <row r="853" spans="24:24" hidden="1">
      <c r="X853" s="3"/>
    </row>
    <row r="854" spans="24:24" hidden="1">
      <c r="X854" s="3"/>
    </row>
    <row r="855" spans="24:24" hidden="1">
      <c r="X855" s="3"/>
    </row>
    <row r="856" spans="24:24" hidden="1">
      <c r="X856" s="3"/>
    </row>
    <row r="857" spans="24:24" hidden="1">
      <c r="X857" s="3"/>
    </row>
    <row r="858" spans="24:24" hidden="1">
      <c r="X858" s="3"/>
    </row>
    <row r="859" spans="24:24" hidden="1">
      <c r="X859" s="3"/>
    </row>
    <row r="860" spans="24:24" hidden="1">
      <c r="X860" s="3"/>
    </row>
    <row r="861" spans="24:24" hidden="1">
      <c r="X861" s="3"/>
    </row>
    <row r="862" spans="24:24" hidden="1">
      <c r="X862" s="3"/>
    </row>
    <row r="863" spans="24:24" hidden="1">
      <c r="X863" s="3"/>
    </row>
    <row r="864" spans="24:24" hidden="1">
      <c r="X864" s="3"/>
    </row>
    <row r="865" spans="24:24" hidden="1">
      <c r="X865" s="3"/>
    </row>
    <row r="866" spans="24:24" hidden="1">
      <c r="X866" s="3"/>
    </row>
    <row r="867" spans="24:24" hidden="1">
      <c r="X867" s="3"/>
    </row>
    <row r="868" spans="24:24" hidden="1">
      <c r="X868" s="3"/>
    </row>
    <row r="869" spans="24:24" hidden="1">
      <c r="X869" s="3"/>
    </row>
    <row r="870" spans="24:24" hidden="1">
      <c r="X870" s="3"/>
    </row>
    <row r="871" spans="24:24" hidden="1">
      <c r="X871" s="3"/>
    </row>
    <row r="872" spans="24:24" hidden="1">
      <c r="X872" s="3"/>
    </row>
    <row r="873" spans="24:24" hidden="1">
      <c r="X873" s="3"/>
    </row>
    <row r="874" spans="24:24" hidden="1">
      <c r="X874" s="3"/>
    </row>
    <row r="875" spans="24:24" hidden="1">
      <c r="X875" s="3"/>
    </row>
    <row r="876" spans="24:24" hidden="1">
      <c r="X876" s="3"/>
    </row>
    <row r="877" spans="24:24" hidden="1">
      <c r="X877" s="3"/>
    </row>
    <row r="878" spans="24:24" hidden="1">
      <c r="X878" s="3"/>
    </row>
    <row r="879" spans="24:24" hidden="1">
      <c r="X879" s="3"/>
    </row>
    <row r="880" spans="24:24" hidden="1">
      <c r="X880" s="3"/>
    </row>
    <row r="881" spans="24:24" hidden="1">
      <c r="X881" s="3"/>
    </row>
    <row r="882" spans="24:24" hidden="1">
      <c r="X882" s="3"/>
    </row>
    <row r="883" spans="24:24" hidden="1">
      <c r="X883" s="3"/>
    </row>
    <row r="884" spans="24:24" hidden="1">
      <c r="X884" s="3"/>
    </row>
    <row r="885" spans="24:24" hidden="1">
      <c r="X885" s="3"/>
    </row>
    <row r="886" spans="24:24" hidden="1">
      <c r="X886" s="3"/>
    </row>
    <row r="887" spans="24:24" hidden="1">
      <c r="X887" s="3"/>
    </row>
    <row r="888" spans="24:24" hidden="1">
      <c r="X888" s="3"/>
    </row>
    <row r="889" spans="24:24" hidden="1">
      <c r="X889" s="3"/>
    </row>
    <row r="890" spans="24:24" hidden="1">
      <c r="X890" s="3"/>
    </row>
    <row r="891" spans="24:24" hidden="1">
      <c r="X891" s="3"/>
    </row>
    <row r="892" spans="24:24" hidden="1">
      <c r="X892" s="3"/>
    </row>
    <row r="893" spans="24:24" hidden="1">
      <c r="X893" s="3"/>
    </row>
    <row r="894" spans="24:24" hidden="1">
      <c r="X894" s="3"/>
    </row>
    <row r="895" spans="24:24" hidden="1">
      <c r="X895" s="3"/>
    </row>
    <row r="896" spans="24:24" hidden="1">
      <c r="X896" s="3"/>
    </row>
    <row r="897" spans="24:24" hidden="1">
      <c r="X897" s="3"/>
    </row>
    <row r="898" spans="24:24" hidden="1">
      <c r="X898" s="3"/>
    </row>
    <row r="899" spans="24:24" hidden="1">
      <c r="X899" s="3"/>
    </row>
    <row r="900" spans="24:24" hidden="1">
      <c r="X900" s="3"/>
    </row>
    <row r="901" spans="24:24" hidden="1">
      <c r="X901" s="3"/>
    </row>
    <row r="902" spans="24:24" hidden="1">
      <c r="X902" s="3"/>
    </row>
    <row r="903" spans="24:24" hidden="1">
      <c r="X903" s="3"/>
    </row>
    <row r="904" spans="24:24" hidden="1">
      <c r="X904" s="3"/>
    </row>
    <row r="905" spans="24:24" hidden="1">
      <c r="X905" s="3"/>
    </row>
    <row r="906" spans="24:24" hidden="1">
      <c r="X906" s="3"/>
    </row>
    <row r="907" spans="24:24" hidden="1">
      <c r="X907" s="3"/>
    </row>
    <row r="908" spans="24:24" hidden="1">
      <c r="X908" s="3"/>
    </row>
    <row r="909" spans="24:24" hidden="1">
      <c r="X909" s="3"/>
    </row>
    <row r="910" spans="24:24" hidden="1">
      <c r="X910" s="3"/>
    </row>
    <row r="911" spans="24:24" hidden="1">
      <c r="X911" s="3"/>
    </row>
    <row r="912" spans="24:24" hidden="1">
      <c r="X912" s="3"/>
    </row>
    <row r="913" spans="24:24" hidden="1">
      <c r="X913" s="3"/>
    </row>
    <row r="914" spans="24:24" hidden="1">
      <c r="X914" s="3"/>
    </row>
    <row r="915" spans="24:24" hidden="1">
      <c r="X915" s="3"/>
    </row>
    <row r="916" spans="24:24" hidden="1">
      <c r="X916" s="3"/>
    </row>
    <row r="917" spans="24:24" hidden="1">
      <c r="X917" s="3"/>
    </row>
    <row r="918" spans="24:24" hidden="1">
      <c r="X918" s="3"/>
    </row>
    <row r="919" spans="24:24" hidden="1">
      <c r="X919" s="3"/>
    </row>
    <row r="920" spans="24:24" hidden="1">
      <c r="X920" s="3"/>
    </row>
    <row r="921" spans="24:24" hidden="1">
      <c r="X921" s="3"/>
    </row>
    <row r="922" spans="24:24" hidden="1">
      <c r="X922" s="3"/>
    </row>
    <row r="923" spans="24:24" hidden="1">
      <c r="X923" s="3"/>
    </row>
    <row r="924" spans="24:24" hidden="1">
      <c r="X924" s="3"/>
    </row>
    <row r="925" spans="24:24" hidden="1">
      <c r="X925" s="3"/>
    </row>
    <row r="926" spans="24:24" hidden="1">
      <c r="X926" s="3"/>
    </row>
    <row r="927" spans="24:24" hidden="1">
      <c r="X927" s="3"/>
    </row>
    <row r="928" spans="24:24" hidden="1">
      <c r="X928" s="3"/>
    </row>
    <row r="929" spans="24:24" hidden="1">
      <c r="X929" s="3"/>
    </row>
    <row r="930" spans="24:24" hidden="1">
      <c r="X930" s="3"/>
    </row>
    <row r="931" spans="24:24" hidden="1">
      <c r="X931" s="3"/>
    </row>
    <row r="932" spans="24:24" hidden="1">
      <c r="X932" s="3"/>
    </row>
    <row r="933" spans="24:24" hidden="1">
      <c r="X933" s="3"/>
    </row>
    <row r="934" spans="24:24" hidden="1">
      <c r="X934" s="3"/>
    </row>
    <row r="935" spans="24:24" hidden="1">
      <c r="X935" s="3"/>
    </row>
    <row r="936" spans="24:24" hidden="1">
      <c r="X936" s="3"/>
    </row>
    <row r="937" spans="24:24" hidden="1">
      <c r="X937" s="3"/>
    </row>
    <row r="938" spans="24:24" hidden="1">
      <c r="X938" s="3"/>
    </row>
    <row r="939" spans="24:24" hidden="1">
      <c r="X939" s="3"/>
    </row>
    <row r="940" spans="24:24" hidden="1">
      <c r="X940" s="3"/>
    </row>
    <row r="941" spans="24:24" hidden="1">
      <c r="X941" s="3"/>
    </row>
    <row r="942" spans="24:24" hidden="1">
      <c r="X942" s="3"/>
    </row>
    <row r="943" spans="24:24" hidden="1">
      <c r="X943" s="3"/>
    </row>
    <row r="944" spans="24:24" hidden="1">
      <c r="X944" s="3"/>
    </row>
    <row r="945" spans="24:24" hidden="1">
      <c r="X945" s="3"/>
    </row>
    <row r="946" spans="24:24" hidden="1">
      <c r="X946" s="3"/>
    </row>
    <row r="947" spans="24:24" hidden="1">
      <c r="X947" s="3"/>
    </row>
    <row r="948" spans="24:24" hidden="1">
      <c r="X948" s="3"/>
    </row>
  </sheetData>
  <sheetProtection algorithmName="SHA-512" hashValue="0NN1y5v0G2GrT9bfXujl8JLXwh/9Ek1SFJvGSxiP8sKH96D3DTL7wYKxijweEKBXY1aKEB+Axh9Q56VAUhv1og==" saltValue="CjDlF0MBz3JlhWQ2Ix8O8Q==" spinCount="10000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3">
    <mergeCell ref="C2:W2"/>
    <mergeCell ref="C37:W37"/>
    <mergeCell ref="C1:W1"/>
    <mergeCell ref="C9:C10"/>
    <mergeCell ref="D9:L9"/>
    <mergeCell ref="M9:V9"/>
    <mergeCell ref="C3:D3"/>
    <mergeCell ref="C4:D4"/>
    <mergeCell ref="C5:D5"/>
    <mergeCell ref="C6:D6"/>
    <mergeCell ref="C7:D7"/>
    <mergeCell ref="C8:D8"/>
    <mergeCell ref="E3:I3"/>
    <mergeCell ref="E4:I4"/>
    <mergeCell ref="E5:I5"/>
    <mergeCell ref="J3:L3"/>
    <mergeCell ref="M8:O8"/>
    <mergeCell ref="M4:O4"/>
    <mergeCell ref="P4:W8"/>
    <mergeCell ref="W9:W10"/>
    <mergeCell ref="E6:I6"/>
    <mergeCell ref="E7:I7"/>
    <mergeCell ref="E8:I8"/>
    <mergeCell ref="J5:L5"/>
    <mergeCell ref="J6:L6"/>
    <mergeCell ref="J7:L7"/>
    <mergeCell ref="J8:L8"/>
    <mergeCell ref="J4:L4"/>
    <mergeCell ref="M3:O3"/>
    <mergeCell ref="M5:O5"/>
    <mergeCell ref="M6:O6"/>
    <mergeCell ref="P3:U3"/>
    <mergeCell ref="M7:O7"/>
  </mergeCells>
  <phoneticPr fontId="0" type="noConversion"/>
  <conditionalFormatting sqref="D11:W29">
    <cfRule type="cellIs" dxfId="3" priority="8" stopIfTrue="1" operator="equal">
      <formula>0</formula>
    </cfRule>
  </conditionalFormatting>
  <dataValidations count="1">
    <dataValidation type="list" allowBlank="1" showInputMessage="1" showErrorMessage="1" sqref="V3" xr:uid="{00000000-0002-0000-0000-000000000000}">
      <formula1>$Y$3:$Y$4</formula1>
    </dataValidation>
  </dataValidations>
  <printOptions horizontalCentered="1"/>
  <pageMargins left="0.15748031496063" right="0.15748031496063" top="0.23" bottom="0.27559055118110198" header="0.22" footer="0.23622047244094499"/>
  <pageSetup paperSize="9" scale="64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576"/>
  <sheetViews>
    <sheetView zoomScale="115" zoomScaleNormal="115" workbookViewId="0">
      <selection activeCell="E9" sqref="E9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4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35" t="s">
        <v>114</v>
      </c>
      <c r="B1" s="235"/>
      <c r="C1" s="235"/>
      <c r="D1" s="235"/>
      <c r="E1" s="235"/>
      <c r="F1" s="235"/>
    </row>
    <row r="2" spans="1:122" ht="27.75" customHeight="1">
      <c r="A2" s="213" t="str">
        <f>'Salary Sheet'!E4</f>
        <v>ijekuUn es?koky</v>
      </c>
      <c r="B2" s="213" t="str">
        <f>'Salary Sheet'!E5</f>
        <v>v/;kid</v>
      </c>
      <c r="C2" s="212"/>
      <c r="D2" s="214" t="str">
        <f>'Salary Sheet'!M4</f>
        <v>XXXXXX</v>
      </c>
      <c r="E2" s="212"/>
      <c r="F2" s="212"/>
    </row>
    <row r="3" spans="1:122" ht="15" customHeight="1">
      <c r="A3" s="68" t="s">
        <v>99</v>
      </c>
      <c r="B3" s="62">
        <v>9048</v>
      </c>
      <c r="C3" s="63"/>
      <c r="D3" s="68" t="s">
        <v>141</v>
      </c>
      <c r="E3" s="62">
        <v>0</v>
      </c>
      <c r="F3" s="58" t="s">
        <v>134</v>
      </c>
      <c r="DR3" s="5" t="s">
        <v>12</v>
      </c>
    </row>
    <row r="4" spans="1:122" ht="17.25">
      <c r="A4" s="69" t="s">
        <v>152</v>
      </c>
      <c r="B4" s="64">
        <v>0</v>
      </c>
      <c r="C4" s="65"/>
      <c r="D4" s="70" t="s">
        <v>122</v>
      </c>
      <c r="E4" s="64">
        <v>0</v>
      </c>
      <c r="F4" s="58">
        <f>'Salary Sheet'!D30+'Salary Sheet'!E30</f>
        <v>779176</v>
      </c>
      <c r="DR4" s="5"/>
    </row>
    <row r="5" spans="1:122" ht="15" customHeight="1">
      <c r="A5" s="68" t="s">
        <v>153</v>
      </c>
      <c r="B5" s="62">
        <v>0</v>
      </c>
      <c r="C5" s="63"/>
      <c r="D5" s="68" t="s">
        <v>116</v>
      </c>
      <c r="E5" s="62">
        <v>0</v>
      </c>
      <c r="F5" s="59" t="s">
        <v>18</v>
      </c>
      <c r="DR5" s="5"/>
    </row>
    <row r="6" spans="1:122" ht="17.25" customHeight="1">
      <c r="A6" s="70" t="s">
        <v>100</v>
      </c>
      <c r="B6" s="64">
        <v>0</v>
      </c>
      <c r="C6" s="65"/>
      <c r="D6" s="70" t="s">
        <v>142</v>
      </c>
      <c r="E6" s="64">
        <v>0</v>
      </c>
      <c r="F6" s="59">
        <f>'Tax Old Regime'!Q47</f>
        <v>663220</v>
      </c>
      <c r="DR6" s="5"/>
    </row>
    <row r="7" spans="1:122" ht="15" customHeight="1">
      <c r="A7" s="68" t="s">
        <v>101</v>
      </c>
      <c r="B7" s="62">
        <v>0</v>
      </c>
      <c r="C7" s="63"/>
      <c r="D7" s="198" t="s">
        <v>143</v>
      </c>
      <c r="E7" s="197">
        <v>0</v>
      </c>
      <c r="F7" s="60" t="s">
        <v>60</v>
      </c>
      <c r="DR7" s="5"/>
    </row>
    <row r="8" spans="1:122" ht="15" customHeight="1">
      <c r="A8" s="71" t="s">
        <v>102</v>
      </c>
      <c r="B8" s="66">
        <v>0</v>
      </c>
      <c r="C8" s="65"/>
      <c r="D8" s="70" t="s">
        <v>144</v>
      </c>
      <c r="E8" s="66">
        <v>0</v>
      </c>
      <c r="F8" s="61">
        <f>'Salary Sheet'!Q30</f>
        <v>12000</v>
      </c>
      <c r="DR8" s="5"/>
    </row>
    <row r="9" spans="1:122" ht="15" customHeight="1">
      <c r="A9" s="68" t="s">
        <v>103</v>
      </c>
      <c r="B9" s="62">
        <v>0</v>
      </c>
      <c r="C9" s="63"/>
      <c r="D9" s="68" t="s">
        <v>145</v>
      </c>
      <c r="E9" s="62">
        <v>0</v>
      </c>
      <c r="F9" s="236" t="s">
        <v>90</v>
      </c>
      <c r="DR9" s="5"/>
    </row>
    <row r="10" spans="1:122" ht="15" customHeight="1">
      <c r="A10" s="71" t="s">
        <v>104</v>
      </c>
      <c r="B10" s="66">
        <v>0</v>
      </c>
      <c r="C10" s="65"/>
      <c r="D10" s="71" t="s">
        <v>146</v>
      </c>
      <c r="E10" s="66">
        <v>0</v>
      </c>
      <c r="F10" s="236"/>
      <c r="DR10" s="5" t="s">
        <v>13</v>
      </c>
    </row>
    <row r="11" spans="1:122" ht="15" customHeight="1">
      <c r="A11" s="68" t="s">
        <v>137</v>
      </c>
      <c r="B11" s="62">
        <v>0</v>
      </c>
      <c r="C11" s="63"/>
      <c r="D11" s="68" t="s">
        <v>147</v>
      </c>
      <c r="E11" s="62">
        <v>0</v>
      </c>
      <c r="F11" s="236"/>
      <c r="DR11" s="5" t="s">
        <v>15</v>
      </c>
    </row>
    <row r="12" spans="1:122" ht="15" customHeight="1">
      <c r="A12" s="71" t="s">
        <v>138</v>
      </c>
      <c r="B12" s="66">
        <v>0</v>
      </c>
      <c r="C12" s="65"/>
      <c r="D12" s="71" t="s">
        <v>148</v>
      </c>
      <c r="E12" s="66">
        <v>0</v>
      </c>
      <c r="F12" s="59">
        <f>'Tax Old Regime'!Q30</f>
        <v>75560</v>
      </c>
      <c r="DR12" s="5" t="s">
        <v>1</v>
      </c>
    </row>
    <row r="13" spans="1:122" ht="15" customHeight="1">
      <c r="A13" s="68" t="s">
        <v>105</v>
      </c>
      <c r="B13" s="62">
        <v>0</v>
      </c>
      <c r="C13" s="63"/>
      <c r="D13" s="68" t="s">
        <v>149</v>
      </c>
      <c r="E13" s="62">
        <v>0</v>
      </c>
      <c r="F13" s="59"/>
      <c r="DR13" s="5"/>
    </row>
    <row r="14" spans="1:122" ht="15" customHeight="1">
      <c r="A14" s="71" t="s">
        <v>139</v>
      </c>
      <c r="B14" s="66">
        <v>0</v>
      </c>
      <c r="C14" s="65"/>
      <c r="D14" s="71" t="s">
        <v>150</v>
      </c>
      <c r="E14" s="66">
        <v>0</v>
      </c>
      <c r="F14" s="237" t="s">
        <v>5</v>
      </c>
      <c r="DR14" s="5" t="s">
        <v>0</v>
      </c>
    </row>
    <row r="15" spans="1:122" ht="15" customHeight="1">
      <c r="A15" s="68" t="s">
        <v>106</v>
      </c>
      <c r="B15" s="62">
        <v>0</v>
      </c>
      <c r="C15" s="63"/>
      <c r="D15" s="68" t="s">
        <v>123</v>
      </c>
      <c r="E15" s="62">
        <v>0</v>
      </c>
      <c r="F15" s="237"/>
      <c r="DR15" s="5" t="s">
        <v>15</v>
      </c>
    </row>
    <row r="16" spans="1:122" ht="15" customHeight="1">
      <c r="A16" s="71" t="s">
        <v>107</v>
      </c>
      <c r="B16" s="66">
        <v>0</v>
      </c>
      <c r="C16" s="65"/>
      <c r="D16" s="71" t="s">
        <v>124</v>
      </c>
      <c r="E16" s="66">
        <v>0</v>
      </c>
      <c r="F16" s="237"/>
      <c r="DR16" s="5" t="s">
        <v>16</v>
      </c>
    </row>
    <row r="17" spans="1:122" ht="15" customHeight="1">
      <c r="A17" s="68" t="s">
        <v>108</v>
      </c>
      <c r="B17" s="62">
        <v>0</v>
      </c>
      <c r="C17" s="63"/>
      <c r="D17" s="68" t="s">
        <v>125</v>
      </c>
      <c r="E17" s="62">
        <v>0</v>
      </c>
      <c r="F17" s="240">
        <f>IF(B3&gt;=1,(F4*10%+B3),0)</f>
        <v>86965.6</v>
      </c>
      <c r="DR17" s="5" t="s">
        <v>2</v>
      </c>
    </row>
    <row r="18" spans="1:122" ht="15" customHeight="1">
      <c r="A18" s="71" t="s">
        <v>140</v>
      </c>
      <c r="B18" s="66">
        <v>0</v>
      </c>
      <c r="C18" s="65"/>
      <c r="D18" s="71" t="s">
        <v>151</v>
      </c>
      <c r="E18" s="66">
        <v>0</v>
      </c>
      <c r="F18" s="240"/>
      <c r="DR18" s="5" t="s">
        <v>17</v>
      </c>
    </row>
    <row r="19" spans="1:122" ht="15" customHeight="1">
      <c r="A19" s="239" t="str">
        <f>'Tax Old Regime'!B63</f>
        <v>Income Tax Payable</v>
      </c>
      <c r="B19" s="239"/>
      <c r="C19" s="55"/>
      <c r="D19" s="56">
        <f>'Tax Old Regime'!Q63</f>
        <v>34950</v>
      </c>
      <c r="E19" s="67" t="s">
        <v>115</v>
      </c>
      <c r="F19" s="57">
        <f>'Salary Sheet'!F30</f>
        <v>9048</v>
      </c>
      <c r="DR19" s="5" t="s">
        <v>4</v>
      </c>
    </row>
    <row r="20" spans="1:122" ht="15" customHeight="1">
      <c r="A20" s="238" t="str">
        <f>"Total Rebate of (US 80C, 80CCC,80CCD(1)) =  "&amp;'Tax Old Regime'!Q30</f>
        <v>Total Rebate of (US 80C, 80CCC,80CCD(1)) =  75560</v>
      </c>
      <c r="B20" s="238"/>
      <c r="C20" s="2"/>
      <c r="D20" s="43" t="str">
        <f>"Investable Amount = "&amp;(150000-'Tax Old Regime'!Q30)</f>
        <v>Investable Amount = 74440</v>
      </c>
      <c r="E20" s="2"/>
      <c r="F20" s="2"/>
      <c r="DR20" s="5" t="s">
        <v>14</v>
      </c>
    </row>
    <row r="21" spans="1:122" ht="48" customHeight="1">
      <c r="A21" s="233" t="s">
        <v>136</v>
      </c>
      <c r="B21" s="234"/>
      <c r="C21" s="234"/>
      <c r="D21" s="234"/>
      <c r="E21" s="234"/>
      <c r="F21" s="234"/>
    </row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F21"/>
    <mergeCell ref="A1:F1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F19</formula1>
    </dataValidation>
    <dataValidation type="whole" operator="lessThanOrEqual" allowBlank="1" showInputMessage="1" showErrorMessage="1" errorTitle="Sorry...!!! Not Allow" error="HRA Rebate Permissible up to Actual HRA Recieved" sqref="C3:C13" xr:uid="{00000000-0002-0000-0100-000002000000}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 xr:uid="{00000000-0002-0000-0100-000003000000}">
      <formula1>G28</formula1>
    </dataValidation>
    <dataValidation type="whole" operator="lessThan" allowBlank="1" showInputMessage="1" showErrorMessage="1" error="Maximum 2 lakh allowed " sqref="B9" xr:uid="{00000000-0002-0000-0100-000004000000}">
      <formula1>200001</formula1>
    </dataValidation>
    <dataValidation type="whole" operator="lessThan" allowBlank="1" showInputMessage="1" showErrorMessage="1" sqref="E14" xr:uid="{00000000-0002-0000-0100-000005000000}">
      <formula1>10001</formula1>
    </dataValidation>
    <dataValidation type="whole" operator="lessThan" allowBlank="1" showInputMessage="1" showErrorMessage="1" error="max 5000 allowed" sqref="B4" xr:uid="{00000000-0002-0000-0100-000006000000}">
      <formula1>5001</formula1>
    </dataValidation>
    <dataValidation type="whole" operator="lessThan" allowBlank="1" showInputMessage="1" showErrorMessage="1" error="max 50000 allowed" sqref="E7" xr:uid="{00000000-0002-0000-0100-000007000000}">
      <formula1>50001</formula1>
    </dataValidation>
    <dataValidation type="whole" operator="lessThan" allowBlank="1" showInputMessage="1" showErrorMessage="1" error="max 25000 for senior citizen max 50000" sqref="E8" xr:uid="{00000000-0002-0000-0100-000008000000}">
      <formula1>50001</formula1>
    </dataValidation>
  </dataValidations>
  <hyperlinks>
    <hyperlink ref="A21" r:id="rId3" xr:uid="{00000000-0004-0000-0100-000000000000}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79"/>
  <sheetViews>
    <sheetView showGridLines="0" workbookViewId="0">
      <selection activeCell="C60" sqref="C60:O60"/>
    </sheetView>
  </sheetViews>
  <sheetFormatPr defaultColWidth="0" defaultRowHeight="15.75" zeroHeight="1"/>
  <cols>
    <col min="1" max="1" width="3" customWidth="1" collapsed="1"/>
    <col min="2" max="2" width="3.5703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4.140625" style="9" customWidth="1" collapsed="1"/>
    <col min="8" max="8" width="2.7109375" style="9" customWidth="1" collapsed="1"/>
    <col min="9" max="9" width="10.5703125" style="9" customWidth="1" collapsed="1"/>
    <col min="10" max="10" width="5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5703125" style="9" customWidth="1" collapsed="1"/>
    <col min="15" max="15" width="11.42578125" style="9" customWidth="1" collapsed="1"/>
    <col min="16" max="16" width="3.140625" style="10" customWidth="1" collapsed="1"/>
    <col min="17" max="17" width="14.85546875" style="11" customWidth="1" collapsed="1"/>
    <col min="18" max="18" width="2.42578125" customWidth="1" collapsed="1"/>
    <col min="19" max="16384" width="9.140625" hidden="1" collapsed="1"/>
  </cols>
  <sheetData>
    <row r="1" spans="2:17" s="14" customFormat="1" ht="20.25">
      <c r="B1" s="310" t="str">
        <f>'Salary Sheet'!C1</f>
        <v>dk;kZy; fodkl[k.M vf/kdkjh eLrwjh ftyk fcyklx&lt; NRrhlx&lt;</v>
      </c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</row>
    <row r="2" spans="2:17" s="14" customFormat="1" ht="21" thickBot="1">
      <c r="B2" s="310" t="s">
        <v>345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</row>
    <row r="3" spans="2:17" s="14" customFormat="1" ht="15" customHeight="1">
      <c r="B3" s="33">
        <v>1</v>
      </c>
      <c r="C3" s="311" t="s">
        <v>7</v>
      </c>
      <c r="D3" s="312"/>
      <c r="E3" s="318" t="str">
        <f>'Salary Sheet'!E4</f>
        <v>ijekuUn es?koky</v>
      </c>
      <c r="F3" s="318"/>
      <c r="G3" s="318"/>
      <c r="H3" s="318"/>
      <c r="I3" s="318"/>
      <c r="J3" s="318"/>
      <c r="K3" s="34" t="s">
        <v>21</v>
      </c>
      <c r="L3" s="319" t="str">
        <f>'Salary Sheet'!E5</f>
        <v>v/;kid</v>
      </c>
      <c r="M3" s="319"/>
      <c r="N3" s="319"/>
      <c r="O3" s="35" t="s">
        <v>20</v>
      </c>
      <c r="P3" s="313" t="str">
        <f>'Salary Sheet'!M4</f>
        <v>XXXXXX</v>
      </c>
      <c r="Q3" s="314"/>
    </row>
    <row r="4" spans="2:17" s="14" customFormat="1" ht="15" customHeight="1">
      <c r="B4" s="25">
        <v>2</v>
      </c>
      <c r="C4" s="315" t="s">
        <v>346</v>
      </c>
      <c r="D4" s="315"/>
      <c r="E4" s="250"/>
      <c r="F4" s="250"/>
      <c r="G4" s="250"/>
      <c r="H4" s="250"/>
      <c r="I4" s="250"/>
      <c r="J4" s="250"/>
      <c r="K4" s="315"/>
      <c r="L4" s="250"/>
      <c r="M4" s="250"/>
      <c r="N4" s="250"/>
      <c r="O4" s="315"/>
      <c r="P4" s="22" t="s">
        <v>8</v>
      </c>
      <c r="Q4" s="26">
        <f>IF('Salary Sheet'!V3="No",'Salary Sheet'!L30,('Salary Sheet'!L30+'Salary Sheet'!M30))</f>
        <v>851304</v>
      </c>
    </row>
    <row r="5" spans="2:17" s="14" customFormat="1" ht="15" customHeight="1">
      <c r="B5" s="25">
        <v>3</v>
      </c>
      <c r="C5" s="250" t="s">
        <v>96</v>
      </c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2" t="s">
        <v>8</v>
      </c>
      <c r="Q5" s="27">
        <f>'Other Deduction'!B3</f>
        <v>9048</v>
      </c>
    </row>
    <row r="6" spans="2:17" s="14" customFormat="1" ht="15" customHeight="1">
      <c r="B6" s="25">
        <v>4</v>
      </c>
      <c r="C6" s="289" t="s">
        <v>22</v>
      </c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2" t="s">
        <v>8</v>
      </c>
      <c r="Q6" s="27">
        <f>Q4-Q5</f>
        <v>842256</v>
      </c>
    </row>
    <row r="7" spans="2:17" s="14" customFormat="1" ht="15" customHeight="1">
      <c r="B7" s="247">
        <v>5</v>
      </c>
      <c r="C7" s="275" t="s">
        <v>155</v>
      </c>
      <c r="D7" s="276"/>
      <c r="E7" s="276"/>
      <c r="F7" s="276"/>
      <c r="G7" s="276"/>
      <c r="H7" s="276"/>
      <c r="I7" s="276"/>
      <c r="J7" s="276"/>
      <c r="K7" s="276"/>
      <c r="L7" s="276"/>
      <c r="M7" s="317">
        <f>'Other Deduction'!B4</f>
        <v>0</v>
      </c>
      <c r="N7" s="317"/>
      <c r="O7" s="317"/>
      <c r="P7" s="301"/>
      <c r="Q7" s="302"/>
    </row>
    <row r="8" spans="2:17" s="14" customFormat="1" ht="15" customHeight="1">
      <c r="B8" s="248"/>
      <c r="C8" s="275" t="s">
        <v>62</v>
      </c>
      <c r="D8" s="276"/>
      <c r="E8" s="276"/>
      <c r="F8" s="276"/>
      <c r="G8" s="276"/>
      <c r="H8" s="276"/>
      <c r="I8" s="276"/>
      <c r="J8" s="276"/>
      <c r="K8" s="276"/>
      <c r="L8" s="276"/>
      <c r="M8" s="317">
        <f>'Other Deduction'!B5</f>
        <v>0</v>
      </c>
      <c r="N8" s="317"/>
      <c r="O8" s="317"/>
      <c r="P8" s="305"/>
      <c r="Q8" s="306"/>
    </row>
    <row r="9" spans="2:17" s="14" customFormat="1" ht="15" customHeight="1">
      <c r="B9" s="249"/>
      <c r="C9" s="275" t="s">
        <v>133</v>
      </c>
      <c r="D9" s="276"/>
      <c r="E9" s="276"/>
      <c r="F9" s="276"/>
      <c r="G9" s="276"/>
      <c r="H9" s="276"/>
      <c r="I9" s="276"/>
      <c r="J9" s="276"/>
      <c r="K9" s="276"/>
      <c r="L9" s="276"/>
      <c r="M9" s="317">
        <f>IF(Q6&lt;50000,Q6,50000)</f>
        <v>50000</v>
      </c>
      <c r="N9" s="317"/>
      <c r="O9" s="317"/>
      <c r="P9" s="22" t="s">
        <v>8</v>
      </c>
      <c r="Q9" s="27">
        <f>SUM(M7:O9)</f>
        <v>50000</v>
      </c>
    </row>
    <row r="10" spans="2:17" s="14" customFormat="1" ht="15" customHeight="1">
      <c r="B10" s="25">
        <v>6</v>
      </c>
      <c r="C10" s="316" t="s">
        <v>9</v>
      </c>
      <c r="D10" s="316"/>
      <c r="E10" s="316"/>
      <c r="F10" s="316"/>
      <c r="G10" s="316"/>
      <c r="H10" s="316"/>
      <c r="I10" s="316"/>
      <c r="J10" s="316"/>
      <c r="K10" s="316"/>
      <c r="L10" s="316"/>
      <c r="M10" s="316"/>
      <c r="N10" s="316"/>
      <c r="O10" s="316"/>
      <c r="P10" s="22" t="s">
        <v>8</v>
      </c>
      <c r="Q10" s="27">
        <f>Q6-Q9-M7-M8</f>
        <v>792256</v>
      </c>
    </row>
    <row r="11" spans="2:17" s="14" customFormat="1" ht="15" customHeight="1">
      <c r="B11" s="320">
        <v>7</v>
      </c>
      <c r="C11" s="250" t="s">
        <v>23</v>
      </c>
      <c r="D11" s="250"/>
      <c r="E11" s="250"/>
      <c r="F11" s="250"/>
      <c r="G11" s="250"/>
      <c r="H11" s="250"/>
      <c r="I11" s="250"/>
      <c r="J11" s="250"/>
      <c r="K11" s="316" t="s">
        <v>24</v>
      </c>
      <c r="L11" s="316"/>
      <c r="M11" s="317">
        <f>'Other Deduction'!B6</f>
        <v>0</v>
      </c>
      <c r="N11" s="317"/>
      <c r="O11" s="317"/>
      <c r="P11" s="332"/>
      <c r="Q11" s="333"/>
    </row>
    <row r="12" spans="2:17" s="14" customFormat="1" ht="15" customHeight="1">
      <c r="B12" s="320"/>
      <c r="C12" s="327" t="s">
        <v>25</v>
      </c>
      <c r="D12" s="328"/>
      <c r="E12" s="324" t="s">
        <v>75</v>
      </c>
      <c r="F12" s="325"/>
      <c r="G12" s="326"/>
      <c r="H12" s="334" t="s">
        <v>10</v>
      </c>
      <c r="I12" s="334"/>
      <c r="J12" s="334"/>
      <c r="K12" s="316" t="s">
        <v>26</v>
      </c>
      <c r="L12" s="316"/>
      <c r="M12" s="316" t="s">
        <v>55</v>
      </c>
      <c r="N12" s="316"/>
      <c r="O12" s="316"/>
      <c r="P12" s="332"/>
      <c r="Q12" s="333"/>
    </row>
    <row r="13" spans="2:17" s="14" customFormat="1" ht="15" customHeight="1">
      <c r="B13" s="320"/>
      <c r="C13" s="329"/>
      <c r="D13" s="330"/>
      <c r="E13" s="321">
        <f>ROUND(M11*0.3,0)</f>
        <v>0</v>
      </c>
      <c r="F13" s="322"/>
      <c r="G13" s="323"/>
      <c r="H13" s="317">
        <f>'Other Deduction'!B9</f>
        <v>0</v>
      </c>
      <c r="I13" s="317"/>
      <c r="J13" s="317"/>
      <c r="K13" s="317">
        <f>'Other Deduction'!B7</f>
        <v>0</v>
      </c>
      <c r="L13" s="317"/>
      <c r="M13" s="317">
        <f>E13+H13+K13</f>
        <v>0</v>
      </c>
      <c r="N13" s="317"/>
      <c r="O13" s="317"/>
      <c r="P13" s="332"/>
      <c r="Q13" s="333"/>
    </row>
    <row r="14" spans="2:17" s="14" customFormat="1" ht="15" customHeight="1">
      <c r="B14" s="25"/>
      <c r="C14" s="316" t="s">
        <v>27</v>
      </c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22" t="s">
        <v>8</v>
      </c>
      <c r="Q14" s="27">
        <f>M11-M13</f>
        <v>0</v>
      </c>
    </row>
    <row r="15" spans="2:17" s="14" customFormat="1" ht="15" customHeight="1">
      <c r="B15" s="25">
        <v>8</v>
      </c>
      <c r="C15" s="316" t="s">
        <v>56</v>
      </c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22" t="s">
        <v>8</v>
      </c>
      <c r="Q15" s="27">
        <f>Q10+Q14</f>
        <v>792256</v>
      </c>
    </row>
    <row r="16" spans="2:17" s="14" customFormat="1" ht="15" customHeight="1">
      <c r="B16" s="25">
        <v>9</v>
      </c>
      <c r="C16" s="250" t="s">
        <v>19</v>
      </c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2" t="s">
        <v>8</v>
      </c>
      <c r="Q16" s="27">
        <f>'Other Deduction'!E3+'Other Deduction'!E4</f>
        <v>0</v>
      </c>
    </row>
    <row r="17" spans="2:17" s="14" customFormat="1" ht="15" customHeight="1">
      <c r="B17" s="25">
        <v>10</v>
      </c>
      <c r="C17" s="250" t="s">
        <v>28</v>
      </c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2" t="s">
        <v>8</v>
      </c>
      <c r="Q17" s="26">
        <f>Q15+Q16</f>
        <v>792256</v>
      </c>
    </row>
    <row r="18" spans="2:17" s="14" customFormat="1" ht="15" customHeight="1">
      <c r="B18" s="247">
        <v>11</v>
      </c>
      <c r="C18" s="278" t="s">
        <v>97</v>
      </c>
      <c r="D18" s="278"/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85"/>
    </row>
    <row r="19" spans="2:17" s="14" customFormat="1" ht="15" customHeight="1">
      <c r="B19" s="248"/>
      <c r="C19" s="296" t="s">
        <v>156</v>
      </c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6"/>
      <c r="Q19" s="297"/>
    </row>
    <row r="20" spans="2:17" s="14" customFormat="1" ht="17.25" customHeight="1">
      <c r="B20" s="248"/>
      <c r="C20" s="6" t="s">
        <v>29</v>
      </c>
      <c r="D20" s="250" t="s">
        <v>63</v>
      </c>
      <c r="E20" s="250"/>
      <c r="F20" s="250"/>
      <c r="G20" s="250"/>
      <c r="H20" s="22" t="s">
        <v>8</v>
      </c>
      <c r="I20" s="195"/>
      <c r="J20" s="6" t="s">
        <v>30</v>
      </c>
      <c r="K20" s="275" t="s">
        <v>333</v>
      </c>
      <c r="L20" s="276"/>
      <c r="M20" s="277"/>
      <c r="N20" s="22" t="s">
        <v>8</v>
      </c>
      <c r="O20" s="12">
        <f>IF('Salary Sheet'!V3="Yes",'Salary Sheet'!M30,0)</f>
        <v>53480</v>
      </c>
      <c r="P20" s="301"/>
      <c r="Q20" s="302"/>
    </row>
    <row r="21" spans="2:17" s="14" customFormat="1" ht="17.25" customHeight="1">
      <c r="B21" s="248"/>
      <c r="C21" s="6" t="s">
        <v>31</v>
      </c>
      <c r="D21" s="250" t="s">
        <v>64</v>
      </c>
      <c r="E21" s="250"/>
      <c r="F21" s="250"/>
      <c r="G21" s="250"/>
      <c r="H21" s="22" t="s">
        <v>8</v>
      </c>
      <c r="I21" s="12">
        <f>'Salary Sheet'!S30+'Other Deduction'!B10</f>
        <v>18480</v>
      </c>
      <c r="J21" s="6" t="s">
        <v>32</v>
      </c>
      <c r="K21" s="73" t="s">
        <v>33</v>
      </c>
      <c r="L21" s="73"/>
      <c r="M21" s="73"/>
      <c r="N21" s="22" t="s">
        <v>8</v>
      </c>
      <c r="O21" s="13">
        <f>'Other Deduction'!E6</f>
        <v>0</v>
      </c>
      <c r="P21" s="303"/>
      <c r="Q21" s="304"/>
    </row>
    <row r="22" spans="2:17" s="14" customFormat="1" ht="17.25" customHeight="1">
      <c r="B22" s="248"/>
      <c r="C22" s="6" t="s">
        <v>34</v>
      </c>
      <c r="D22" s="250" t="s">
        <v>65</v>
      </c>
      <c r="E22" s="250"/>
      <c r="F22" s="250"/>
      <c r="G22" s="250"/>
      <c r="H22" s="22" t="s">
        <v>8</v>
      </c>
      <c r="I22" s="12">
        <f>'Other Deduction'!B14</f>
        <v>0</v>
      </c>
      <c r="J22" s="6" t="s">
        <v>35</v>
      </c>
      <c r="K22" s="73" t="s">
        <v>11</v>
      </c>
      <c r="L22" s="73"/>
      <c r="M22" s="73"/>
      <c r="N22" s="22" t="s">
        <v>8</v>
      </c>
      <c r="O22" s="13">
        <f>'Other Deduction'!B15</f>
        <v>0</v>
      </c>
      <c r="P22" s="303"/>
      <c r="Q22" s="304"/>
    </row>
    <row r="23" spans="2:17" s="14" customFormat="1" ht="17.25" customHeight="1">
      <c r="B23" s="248"/>
      <c r="C23" s="6" t="s">
        <v>36</v>
      </c>
      <c r="D23" s="250" t="s">
        <v>66</v>
      </c>
      <c r="E23" s="250"/>
      <c r="F23" s="250"/>
      <c r="G23" s="250"/>
      <c r="H23" s="22" t="s">
        <v>8</v>
      </c>
      <c r="I23" s="12">
        <f>'Other Deduction'!B16</f>
        <v>0</v>
      </c>
      <c r="J23" s="6" t="s">
        <v>37</v>
      </c>
      <c r="K23" s="191" t="s">
        <v>85</v>
      </c>
      <c r="L23" s="192"/>
      <c r="M23" s="193"/>
      <c r="N23" s="22" t="s">
        <v>8</v>
      </c>
      <c r="O23" s="12">
        <f>'Other Deduction'!B12</f>
        <v>0</v>
      </c>
      <c r="P23" s="303"/>
      <c r="Q23" s="304"/>
    </row>
    <row r="24" spans="2:17" s="14" customFormat="1" ht="17.25" customHeight="1">
      <c r="B24" s="248"/>
      <c r="C24" s="6" t="s">
        <v>38</v>
      </c>
      <c r="D24" s="250" t="s">
        <v>67</v>
      </c>
      <c r="E24" s="250"/>
      <c r="F24" s="250"/>
      <c r="G24" s="250"/>
      <c r="H24" s="22" t="s">
        <v>8</v>
      </c>
      <c r="I24" s="12">
        <f>'Other Deduction'!B17</f>
        <v>0</v>
      </c>
      <c r="J24" s="6" t="s">
        <v>41</v>
      </c>
      <c r="K24" s="191" t="s">
        <v>88</v>
      </c>
      <c r="L24" s="192"/>
      <c r="M24" s="193"/>
      <c r="N24" s="22" t="s">
        <v>8</v>
      </c>
      <c r="O24" s="12">
        <f>'Other Deduction'!E15</f>
        <v>0</v>
      </c>
      <c r="P24" s="303"/>
      <c r="Q24" s="304"/>
    </row>
    <row r="25" spans="2:17" s="14" customFormat="1" ht="18" customHeight="1">
      <c r="B25" s="248"/>
      <c r="C25" s="6" t="s">
        <v>40</v>
      </c>
      <c r="D25" s="307" t="s">
        <v>336</v>
      </c>
      <c r="E25" s="308"/>
      <c r="F25" s="308"/>
      <c r="G25" s="309"/>
      <c r="H25" s="22" t="s">
        <v>8</v>
      </c>
      <c r="I25" s="12">
        <f>IF('Salary Sheet'!V3="No",'Salary Sheet'!M30,0)</f>
        <v>0</v>
      </c>
      <c r="J25" s="6" t="s">
        <v>39</v>
      </c>
      <c r="K25" s="73" t="s">
        <v>87</v>
      </c>
      <c r="L25" s="73"/>
      <c r="M25" s="73"/>
      <c r="N25" s="22" t="s">
        <v>8</v>
      </c>
      <c r="O25" s="12">
        <f>'Other Deduction'!E16</f>
        <v>0</v>
      </c>
      <c r="P25" s="303"/>
      <c r="Q25" s="304"/>
    </row>
    <row r="26" spans="2:17" s="14" customFormat="1" ht="17.25" customHeight="1">
      <c r="B26" s="248"/>
      <c r="C26" s="6" t="s">
        <v>42</v>
      </c>
      <c r="D26" s="275" t="s">
        <v>92</v>
      </c>
      <c r="E26" s="276"/>
      <c r="F26" s="276"/>
      <c r="G26" s="277"/>
      <c r="H26" s="22" t="s">
        <v>8</v>
      </c>
      <c r="I26" s="13">
        <f>'Salary Sheet'!P30</f>
        <v>3600</v>
      </c>
      <c r="J26" s="6" t="s">
        <v>43</v>
      </c>
      <c r="K26" s="191" t="s">
        <v>86</v>
      </c>
      <c r="L26" s="192"/>
      <c r="M26" s="193"/>
      <c r="N26" s="22" t="s">
        <v>8</v>
      </c>
      <c r="O26" s="12">
        <f>'Other Deduction'!B11</f>
        <v>0</v>
      </c>
      <c r="P26" s="303"/>
      <c r="Q26" s="304"/>
    </row>
    <row r="27" spans="2:17" s="14" customFormat="1" ht="17.25" customHeight="1">
      <c r="B27" s="248"/>
      <c r="C27" s="6" t="s">
        <v>44</v>
      </c>
      <c r="D27" s="250" t="s">
        <v>6</v>
      </c>
      <c r="E27" s="250"/>
      <c r="F27" s="250"/>
      <c r="G27" s="250"/>
      <c r="H27" s="22" t="s">
        <v>8</v>
      </c>
      <c r="I27" s="13">
        <f>'Other Deduction'!B13</f>
        <v>0</v>
      </c>
      <c r="J27" s="6" t="s">
        <v>45</v>
      </c>
      <c r="K27" s="190" t="s">
        <v>113</v>
      </c>
      <c r="L27" s="190"/>
      <c r="M27" s="190"/>
      <c r="N27" s="22" t="s">
        <v>8</v>
      </c>
      <c r="O27" s="12">
        <f>'Other Deduction'!E5</f>
        <v>0</v>
      </c>
      <c r="P27" s="303"/>
      <c r="Q27" s="304"/>
    </row>
    <row r="28" spans="2:17" s="14" customFormat="1" ht="17.25" customHeight="1">
      <c r="B28" s="248"/>
      <c r="C28" s="6" t="s">
        <v>46</v>
      </c>
      <c r="D28" s="250" t="s">
        <v>76</v>
      </c>
      <c r="E28" s="250"/>
      <c r="F28" s="250"/>
      <c r="G28" s="250"/>
      <c r="H28" s="22" t="s">
        <v>8</v>
      </c>
      <c r="I28" s="196">
        <f>'Other Deduction'!B8</f>
        <v>0</v>
      </c>
      <c r="J28" s="6" t="s">
        <v>117</v>
      </c>
      <c r="K28" s="191" t="s">
        <v>118</v>
      </c>
      <c r="L28" s="192"/>
      <c r="M28" s="193"/>
      <c r="N28" s="22" t="s">
        <v>8</v>
      </c>
      <c r="O28" s="12">
        <f>'Other Deduction'!B18</f>
        <v>0</v>
      </c>
      <c r="P28" s="303"/>
      <c r="Q28" s="304"/>
    </row>
    <row r="29" spans="2:17" s="14" customFormat="1" ht="15" customHeight="1">
      <c r="B29" s="248"/>
      <c r="C29" s="298" t="s">
        <v>119</v>
      </c>
      <c r="D29" s="299"/>
      <c r="E29" s="299"/>
      <c r="F29" s="299"/>
      <c r="G29" s="299"/>
      <c r="H29" s="299"/>
      <c r="I29" s="299"/>
      <c r="J29" s="299"/>
      <c r="K29" s="299"/>
      <c r="L29" s="299"/>
      <c r="M29" s="300"/>
      <c r="N29" s="22" t="s">
        <v>8</v>
      </c>
      <c r="O29" s="15">
        <f>SUM(I20:I28)+SUM(O20:O28)</f>
        <v>75560</v>
      </c>
      <c r="P29" s="305"/>
      <c r="Q29" s="306"/>
    </row>
    <row r="30" spans="2:17" s="14" customFormat="1" ht="15" customHeight="1">
      <c r="B30" s="248"/>
      <c r="C30" s="289" t="s">
        <v>84</v>
      </c>
      <c r="D30" s="289"/>
      <c r="E30" s="289"/>
      <c r="F30" s="289"/>
      <c r="G30" s="289"/>
      <c r="H30" s="289"/>
      <c r="I30" s="289"/>
      <c r="J30" s="289"/>
      <c r="K30" s="289"/>
      <c r="L30" s="289"/>
      <c r="M30" s="289"/>
      <c r="N30" s="289"/>
      <c r="O30" s="289"/>
      <c r="P30" s="22" t="s">
        <v>8</v>
      </c>
      <c r="Q30" s="26">
        <f>IF(O29&lt;150001,ROUND(O29,0),150000)</f>
        <v>75560</v>
      </c>
    </row>
    <row r="31" spans="2:17" s="14" customFormat="1" ht="15" customHeight="1">
      <c r="B31" s="249"/>
      <c r="C31" s="289" t="s">
        <v>91</v>
      </c>
      <c r="D31" s="289"/>
      <c r="E31" s="289"/>
      <c r="F31" s="289"/>
      <c r="G31" s="289"/>
      <c r="H31" s="289"/>
      <c r="I31" s="289"/>
      <c r="J31" s="289"/>
      <c r="K31" s="289"/>
      <c r="L31" s="289"/>
      <c r="M31" s="289"/>
      <c r="N31" s="289"/>
      <c r="O31" s="289"/>
      <c r="P31" s="22" t="s">
        <v>8</v>
      </c>
      <c r="Q31" s="26">
        <f>SUM(Q30:Q30)</f>
        <v>75560</v>
      </c>
    </row>
    <row r="32" spans="2:17" s="14" customFormat="1" ht="15" customHeight="1">
      <c r="B32" s="189"/>
      <c r="C32" s="290" t="s">
        <v>334</v>
      </c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2"/>
      <c r="P32" s="22"/>
      <c r="Q32" s="26">
        <f>IF('Salary Sheet'!V3="Yes",'Salary Sheet'!M30,0)</f>
        <v>53480</v>
      </c>
    </row>
    <row r="33" spans="2:17" s="14" customFormat="1" ht="15" customHeight="1">
      <c r="B33" s="189"/>
      <c r="C33" s="293" t="s">
        <v>335</v>
      </c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5"/>
      <c r="P33" s="22"/>
      <c r="Q33" s="26">
        <f>'Other Deduction'!E7</f>
        <v>0</v>
      </c>
    </row>
    <row r="34" spans="2:17" s="14" customFormat="1" ht="15" customHeight="1">
      <c r="B34" s="189"/>
      <c r="C34" s="289" t="s">
        <v>91</v>
      </c>
      <c r="D34" s="289"/>
      <c r="E34" s="289"/>
      <c r="F34" s="289"/>
      <c r="G34" s="289"/>
      <c r="H34" s="289"/>
      <c r="I34" s="289"/>
      <c r="J34" s="289"/>
      <c r="K34" s="289"/>
      <c r="L34" s="289"/>
      <c r="M34" s="289"/>
      <c r="N34" s="289"/>
      <c r="O34" s="289"/>
      <c r="P34" s="22"/>
      <c r="Q34" s="26">
        <f>Q31+Q32+Q33</f>
        <v>129040</v>
      </c>
    </row>
    <row r="35" spans="2:17" s="14" customFormat="1" ht="15" customHeight="1">
      <c r="B35" s="247">
        <v>12</v>
      </c>
      <c r="C35" s="278" t="s">
        <v>98</v>
      </c>
      <c r="D35" s="278"/>
      <c r="E35" s="278"/>
      <c r="F35" s="278"/>
      <c r="G35" s="278"/>
      <c r="H35" s="278"/>
      <c r="I35" s="278"/>
      <c r="J35" s="278"/>
      <c r="K35" s="278"/>
      <c r="L35" s="278"/>
      <c r="M35" s="278"/>
      <c r="N35" s="278"/>
      <c r="O35" s="278"/>
      <c r="P35" s="278"/>
      <c r="Q35" s="285"/>
    </row>
    <row r="36" spans="2:17" s="14" customFormat="1" ht="15" customHeight="1">
      <c r="B36" s="248"/>
      <c r="C36" s="286" t="s">
        <v>129</v>
      </c>
      <c r="D36" s="287"/>
      <c r="E36" s="287"/>
      <c r="F36" s="287"/>
      <c r="G36" s="287"/>
      <c r="H36" s="287"/>
      <c r="I36" s="287"/>
      <c r="J36" s="287"/>
      <c r="K36" s="287"/>
      <c r="L36" s="287"/>
      <c r="M36" s="287"/>
      <c r="N36" s="287"/>
      <c r="O36" s="288"/>
      <c r="P36" s="22" t="s">
        <v>8</v>
      </c>
      <c r="Q36" s="27">
        <f>'Other Deduction'!E8</f>
        <v>0</v>
      </c>
    </row>
    <row r="37" spans="2:17" s="14" customFormat="1" ht="15" customHeight="1">
      <c r="B37" s="248"/>
      <c r="C37" s="250" t="s">
        <v>130</v>
      </c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2" t="s">
        <v>8</v>
      </c>
      <c r="Q37" s="27">
        <f>'Other Deduction'!E9</f>
        <v>0</v>
      </c>
    </row>
    <row r="38" spans="2:17" s="14" customFormat="1" ht="15" customHeight="1">
      <c r="B38" s="248"/>
      <c r="C38" s="250" t="s">
        <v>135</v>
      </c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2" t="s">
        <v>8</v>
      </c>
      <c r="Q38" s="27">
        <f>'Other Deduction'!E10</f>
        <v>0</v>
      </c>
    </row>
    <row r="39" spans="2:17" s="14" customFormat="1" ht="15" customHeight="1">
      <c r="B39" s="248"/>
      <c r="C39" s="250" t="s">
        <v>109</v>
      </c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2" t="s">
        <v>8</v>
      </c>
      <c r="Q39" s="27">
        <f>'Other Deduction'!E11</f>
        <v>0</v>
      </c>
    </row>
    <row r="40" spans="2:17" s="14" customFormat="1" ht="15" customHeight="1">
      <c r="B40" s="248"/>
      <c r="C40" s="250" t="s">
        <v>110</v>
      </c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2" t="s">
        <v>8</v>
      </c>
      <c r="Q40" s="27">
        <f>'Other Deduction'!E12</f>
        <v>0</v>
      </c>
    </row>
    <row r="41" spans="2:17" s="14" customFormat="1" ht="15" customHeight="1">
      <c r="B41" s="248"/>
      <c r="C41" s="286" t="s">
        <v>111</v>
      </c>
      <c r="D41" s="287"/>
      <c r="E41" s="287"/>
      <c r="F41" s="287"/>
      <c r="G41" s="287"/>
      <c r="H41" s="287"/>
      <c r="I41" s="287"/>
      <c r="J41" s="287"/>
      <c r="K41" s="287"/>
      <c r="L41" s="287"/>
      <c r="M41" s="287"/>
      <c r="N41" s="287"/>
      <c r="O41" s="288"/>
      <c r="P41" s="22" t="s">
        <v>8</v>
      </c>
      <c r="Q41" s="27">
        <f>'Other Deduction'!E13</f>
        <v>0</v>
      </c>
    </row>
    <row r="42" spans="2:17" s="14" customFormat="1" ht="15" customHeight="1">
      <c r="B42" s="248"/>
      <c r="C42" s="275" t="s">
        <v>131</v>
      </c>
      <c r="D42" s="276"/>
      <c r="E42" s="276"/>
      <c r="F42" s="276"/>
      <c r="G42" s="276"/>
      <c r="H42" s="276"/>
      <c r="I42" s="276"/>
      <c r="J42" s="276"/>
      <c r="K42" s="276"/>
      <c r="L42" s="276"/>
      <c r="M42" s="276"/>
      <c r="N42" s="276"/>
      <c r="O42" s="277"/>
      <c r="P42" s="22" t="s">
        <v>8</v>
      </c>
      <c r="Q42" s="27">
        <f>'Other Deduction'!E3</f>
        <v>0</v>
      </c>
    </row>
    <row r="43" spans="2:17" s="14" customFormat="1" ht="15" customHeight="1">
      <c r="B43" s="248"/>
      <c r="C43" s="275" t="s">
        <v>89</v>
      </c>
      <c r="D43" s="276"/>
      <c r="E43" s="276"/>
      <c r="F43" s="276"/>
      <c r="G43" s="276"/>
      <c r="H43" s="276"/>
      <c r="I43" s="276"/>
      <c r="J43" s="276"/>
      <c r="K43" s="276"/>
      <c r="L43" s="276"/>
      <c r="M43" s="276"/>
      <c r="N43" s="276"/>
      <c r="O43" s="277"/>
      <c r="P43" s="22" t="s">
        <v>8</v>
      </c>
      <c r="Q43" s="27">
        <f>'Other Deduction'!E14</f>
        <v>0</v>
      </c>
    </row>
    <row r="44" spans="2:17" s="14" customFormat="1" ht="15" customHeight="1">
      <c r="B44" s="249"/>
      <c r="C44" s="289" t="s">
        <v>47</v>
      </c>
      <c r="D44" s="289"/>
      <c r="E44" s="289"/>
      <c r="F44" s="289"/>
      <c r="G44" s="289"/>
      <c r="H44" s="289"/>
      <c r="I44" s="289"/>
      <c r="J44" s="289"/>
      <c r="K44" s="289"/>
      <c r="L44" s="289"/>
      <c r="M44" s="289"/>
      <c r="N44" s="289"/>
      <c r="O44" s="289"/>
      <c r="P44" s="22" t="s">
        <v>8</v>
      </c>
      <c r="Q44" s="28">
        <f>SUM(Q36:Q43)</f>
        <v>0</v>
      </c>
    </row>
    <row r="45" spans="2:17" s="14" customFormat="1" ht="15" customHeight="1">
      <c r="B45" s="25">
        <v>13</v>
      </c>
      <c r="C45" s="278" t="s">
        <v>94</v>
      </c>
      <c r="D45" s="278"/>
      <c r="E45" s="278"/>
      <c r="F45" s="278"/>
      <c r="G45" s="278"/>
      <c r="H45" s="278"/>
      <c r="I45" s="278"/>
      <c r="J45" s="278"/>
      <c r="K45" s="278"/>
      <c r="L45" s="278"/>
      <c r="M45" s="278"/>
      <c r="N45" s="278"/>
      <c r="O45" s="278"/>
      <c r="P45" s="22" t="s">
        <v>8</v>
      </c>
      <c r="Q45" s="27">
        <f>Q34+Q44</f>
        <v>129040</v>
      </c>
    </row>
    <row r="46" spans="2:17" s="14" customFormat="1" ht="15" customHeight="1">
      <c r="B46" s="25">
        <v>14</v>
      </c>
      <c r="C46" s="250" t="s">
        <v>57</v>
      </c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2" t="s">
        <v>8</v>
      </c>
      <c r="Q46" s="27">
        <f>(Q17-Q45)</f>
        <v>663216</v>
      </c>
    </row>
    <row r="47" spans="2:17" s="14" customFormat="1">
      <c r="B47" s="25">
        <v>15</v>
      </c>
      <c r="C47" s="278" t="s">
        <v>121</v>
      </c>
      <c r="D47" s="278"/>
      <c r="E47" s="278"/>
      <c r="F47" s="278"/>
      <c r="G47" s="278"/>
      <c r="H47" s="278"/>
      <c r="I47" s="278"/>
      <c r="J47" s="278"/>
      <c r="K47" s="278"/>
      <c r="L47" s="278"/>
      <c r="M47" s="278"/>
      <c r="N47" s="278"/>
      <c r="O47" s="278"/>
      <c r="P47" s="22" t="s">
        <v>8</v>
      </c>
      <c r="Q47" s="26">
        <f>ROUND(Q46,-1)</f>
        <v>663220</v>
      </c>
    </row>
    <row r="48" spans="2:17" s="14" customFormat="1" ht="15" customHeight="1">
      <c r="B48" s="247">
        <v>16</v>
      </c>
      <c r="C48" s="250" t="s">
        <v>48</v>
      </c>
      <c r="D48" s="25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1"/>
    </row>
    <row r="49" spans="2:17" s="14" customFormat="1" ht="15" customHeight="1">
      <c r="B49" s="248"/>
      <c r="C49" s="252" t="s">
        <v>70</v>
      </c>
      <c r="D49" s="252"/>
      <c r="E49" s="252"/>
      <c r="F49" s="252"/>
      <c r="G49" s="252"/>
      <c r="H49" s="252" t="s">
        <v>79</v>
      </c>
      <c r="I49" s="252"/>
      <c r="J49" s="252"/>
      <c r="K49" s="252"/>
      <c r="L49" s="253" t="s">
        <v>93</v>
      </c>
      <c r="M49" s="254"/>
      <c r="N49" s="254"/>
      <c r="O49" s="255"/>
      <c r="P49" s="7"/>
      <c r="Q49" s="29"/>
    </row>
    <row r="50" spans="2:17" s="14" customFormat="1" ht="15" customHeight="1">
      <c r="B50" s="248"/>
      <c r="C50" s="256" t="s">
        <v>71</v>
      </c>
      <c r="D50" s="257"/>
      <c r="E50" s="258"/>
      <c r="F50" s="263" t="s">
        <v>49</v>
      </c>
      <c r="G50" s="263"/>
      <c r="H50" s="256" t="s">
        <v>80</v>
      </c>
      <c r="I50" s="257"/>
      <c r="J50" s="258"/>
      <c r="K50" s="21" t="s">
        <v>49</v>
      </c>
      <c r="L50" s="256" t="s">
        <v>80</v>
      </c>
      <c r="M50" s="257"/>
      <c r="N50" s="258"/>
      <c r="O50" s="21" t="s">
        <v>49</v>
      </c>
      <c r="P50" s="22" t="s">
        <v>8</v>
      </c>
      <c r="Q50" s="30">
        <v>0</v>
      </c>
    </row>
    <row r="51" spans="2:17" s="14" customFormat="1" ht="15" customHeight="1">
      <c r="B51" s="248"/>
      <c r="C51" s="256" t="s">
        <v>50</v>
      </c>
      <c r="D51" s="257"/>
      <c r="E51" s="258"/>
      <c r="F51" s="262">
        <v>0.05</v>
      </c>
      <c r="G51" s="263"/>
      <c r="H51" s="263" t="s">
        <v>81</v>
      </c>
      <c r="I51" s="263"/>
      <c r="J51" s="263"/>
      <c r="K51" s="20">
        <v>0.05</v>
      </c>
      <c r="L51" s="256" t="s">
        <v>72</v>
      </c>
      <c r="M51" s="257"/>
      <c r="N51" s="258"/>
      <c r="O51" s="21" t="s">
        <v>49</v>
      </c>
      <c r="P51" s="22" t="s">
        <v>8</v>
      </c>
      <c r="Q51" s="30">
        <f>ROUND(IF(Q47&lt;250001,0,IF(Q47&gt;500000,12500,((Q47-250000)*0.05))),IF(Q47&lt;300001,0,IF(Q47&gt;500000,10000,((Q47-300000)*0.05))))</f>
        <v>12500</v>
      </c>
    </row>
    <row r="52" spans="2:17" s="14" customFormat="1" ht="15" customHeight="1">
      <c r="B52" s="248"/>
      <c r="C52" s="256" t="s">
        <v>51</v>
      </c>
      <c r="D52" s="257"/>
      <c r="E52" s="258"/>
      <c r="F52" s="262">
        <v>0.2</v>
      </c>
      <c r="G52" s="263"/>
      <c r="H52" s="263" t="s">
        <v>51</v>
      </c>
      <c r="I52" s="263"/>
      <c r="J52" s="263"/>
      <c r="K52" s="20">
        <v>0.2</v>
      </c>
      <c r="L52" s="256" t="s">
        <v>51</v>
      </c>
      <c r="M52" s="257"/>
      <c r="N52" s="258"/>
      <c r="O52" s="20">
        <v>0.2</v>
      </c>
      <c r="P52" s="22" t="s">
        <v>8</v>
      </c>
      <c r="Q52" s="30">
        <f>IF(Q47&lt;500001,0,IF(Q47&gt;1000000,100000,((Q47-500000)*0.2)))</f>
        <v>32644</v>
      </c>
    </row>
    <row r="53" spans="2:17" s="14" customFormat="1" ht="15" customHeight="1">
      <c r="B53" s="248"/>
      <c r="C53" s="259" t="s">
        <v>68</v>
      </c>
      <c r="D53" s="260"/>
      <c r="E53" s="261"/>
      <c r="F53" s="262">
        <v>0.3</v>
      </c>
      <c r="G53" s="263"/>
      <c r="H53" s="263" t="s">
        <v>69</v>
      </c>
      <c r="I53" s="263"/>
      <c r="J53" s="263"/>
      <c r="K53" s="20">
        <v>0.3</v>
      </c>
      <c r="L53" s="256" t="s">
        <v>69</v>
      </c>
      <c r="M53" s="257"/>
      <c r="N53" s="258"/>
      <c r="O53" s="20">
        <v>0.3</v>
      </c>
      <c r="P53" s="22" t="s">
        <v>8</v>
      </c>
      <c r="Q53" s="30">
        <f>IF(Q47&lt;1000001,0,((Q47-1000000)*0.3))</f>
        <v>0</v>
      </c>
    </row>
    <row r="54" spans="2:17" s="14" customFormat="1" ht="15" customHeight="1">
      <c r="B54" s="248"/>
      <c r="C54" s="242" t="s">
        <v>58</v>
      </c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4"/>
      <c r="P54" s="22" t="s">
        <v>8</v>
      </c>
      <c r="Q54" s="26">
        <f>SUM(Q50:Q53)</f>
        <v>45144</v>
      </c>
    </row>
    <row r="55" spans="2:17" s="14" customFormat="1" ht="15" customHeight="1">
      <c r="B55" s="248"/>
      <c r="C55" s="264" t="s">
        <v>132</v>
      </c>
      <c r="D55" s="265"/>
      <c r="E55" s="265"/>
      <c r="F55" s="265"/>
      <c r="G55" s="265"/>
      <c r="H55" s="265"/>
      <c r="I55" s="265"/>
      <c r="J55" s="265"/>
      <c r="K55" s="265"/>
      <c r="L55" s="265"/>
      <c r="M55" s="265"/>
      <c r="N55" s="265"/>
      <c r="O55" s="266"/>
      <c r="P55" s="22" t="s">
        <v>8</v>
      </c>
      <c r="Q55" s="27">
        <f>IF(Q47&gt;500000,0,IF(Q54&lt;12501,Q54,12500))</f>
        <v>0</v>
      </c>
    </row>
    <row r="56" spans="2:17" s="14" customFormat="1" ht="15" customHeight="1">
      <c r="B56" s="248"/>
      <c r="C56" s="242" t="s">
        <v>82</v>
      </c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4"/>
      <c r="P56" s="22" t="s">
        <v>8</v>
      </c>
      <c r="Q56" s="26">
        <f>Q54-Q55</f>
        <v>45144</v>
      </c>
    </row>
    <row r="57" spans="2:17" s="14" customFormat="1" ht="15" customHeight="1">
      <c r="B57" s="248"/>
      <c r="C57" s="245" t="s">
        <v>126</v>
      </c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2" t="s">
        <v>8</v>
      </c>
      <c r="Q57" s="27">
        <f>ROUND(Q56*0.04,0)</f>
        <v>1806</v>
      </c>
    </row>
    <row r="58" spans="2:17" s="14" customFormat="1" ht="15" customHeight="1">
      <c r="B58" s="249"/>
      <c r="C58" s="246" t="s">
        <v>83</v>
      </c>
      <c r="D58" s="246"/>
      <c r="E58" s="246"/>
      <c r="F58" s="246"/>
      <c r="G58" s="246"/>
      <c r="H58" s="246"/>
      <c r="I58" s="246"/>
      <c r="J58" s="246"/>
      <c r="K58" s="246"/>
      <c r="L58" s="246"/>
      <c r="M58" s="246"/>
      <c r="N58" s="246"/>
      <c r="O58" s="246"/>
      <c r="P58" s="22" t="s">
        <v>8</v>
      </c>
      <c r="Q58" s="26">
        <f>SUM(Q56:Q57)</f>
        <v>46950</v>
      </c>
    </row>
    <row r="59" spans="2:17" s="14" customFormat="1" ht="15" customHeight="1">
      <c r="B59" s="25">
        <v>17</v>
      </c>
      <c r="C59" s="275" t="s">
        <v>59</v>
      </c>
      <c r="D59" s="276"/>
      <c r="E59" s="276"/>
      <c r="F59" s="276"/>
      <c r="G59" s="276"/>
      <c r="H59" s="276"/>
      <c r="I59" s="276"/>
      <c r="J59" s="276"/>
      <c r="K59" s="276"/>
      <c r="L59" s="276"/>
      <c r="M59" s="276"/>
      <c r="N59" s="276"/>
      <c r="O59" s="277"/>
      <c r="P59" s="22" t="s">
        <v>8</v>
      </c>
      <c r="Q59" s="27">
        <f>'Other Deduction'!E17</f>
        <v>0</v>
      </c>
    </row>
    <row r="60" spans="2:17" s="14" customFormat="1" ht="15" customHeight="1">
      <c r="B60" s="25">
        <v>18</v>
      </c>
      <c r="C60" s="278" t="s">
        <v>73</v>
      </c>
      <c r="D60" s="278"/>
      <c r="E60" s="278"/>
      <c r="F60" s="278"/>
      <c r="G60" s="278"/>
      <c r="H60" s="278"/>
      <c r="I60" s="278"/>
      <c r="J60" s="278"/>
      <c r="K60" s="278"/>
      <c r="L60" s="278"/>
      <c r="M60" s="278"/>
      <c r="N60" s="278"/>
      <c r="O60" s="278"/>
      <c r="P60" s="22" t="s">
        <v>8</v>
      </c>
      <c r="Q60" s="26">
        <f>Q58-Q59</f>
        <v>46950</v>
      </c>
    </row>
    <row r="61" spans="2:17" ht="33.75" customHeight="1">
      <c r="B61" s="247">
        <v>19</v>
      </c>
      <c r="C61" s="281" t="s">
        <v>52</v>
      </c>
      <c r="D61" s="281"/>
      <c r="E61" s="282"/>
      <c r="F61" s="279" t="s">
        <v>347</v>
      </c>
      <c r="G61" s="279"/>
      <c r="H61" s="279"/>
      <c r="I61" s="279"/>
      <c r="J61" s="268" t="s">
        <v>348</v>
      </c>
      <c r="K61" s="280"/>
      <c r="L61" s="53" t="s">
        <v>349</v>
      </c>
      <c r="M61" s="268" t="s">
        <v>350</v>
      </c>
      <c r="N61" s="280"/>
      <c r="O61" s="53" t="s">
        <v>77</v>
      </c>
      <c r="P61" s="268" t="s">
        <v>120</v>
      </c>
      <c r="Q61" s="269"/>
    </row>
    <row r="62" spans="2:17">
      <c r="B62" s="249"/>
      <c r="C62" s="283"/>
      <c r="D62" s="283"/>
      <c r="E62" s="284"/>
      <c r="F62" s="270">
        <f>'Salary Sheet'!Q11+'Salary Sheet'!Q12+'Salary Sheet'!Q13+'Salary Sheet'!Q14+'Salary Sheet'!Q15+'Salary Sheet'!Q16+'Salary Sheet'!Q17</f>
        <v>7000</v>
      </c>
      <c r="G62" s="270"/>
      <c r="H62" s="270"/>
      <c r="I62" s="270"/>
      <c r="J62" s="270">
        <f>'Salary Sheet'!Q18+'Salary Sheet'!Q19+'Salary Sheet'!Q20</f>
        <v>3000</v>
      </c>
      <c r="K62" s="270"/>
      <c r="L62" s="19">
        <f>'Salary Sheet'!Q21</f>
        <v>1000</v>
      </c>
      <c r="M62" s="270">
        <f>'Salary Sheet'!Q22</f>
        <v>1000</v>
      </c>
      <c r="N62" s="270"/>
      <c r="O62" s="54">
        <f>'Salary Sheet'!Q23+'Salary Sheet'!Q24+'Salary Sheet'!Q25+'Salary Sheet'!Q26+'Salary Sheet'!Q27+'Salary Sheet'!Q28+'Salary Sheet'!Q29+'Other Deduction'!E18</f>
        <v>0</v>
      </c>
      <c r="P62" s="271">
        <f>F62+J62+L62+M62</f>
        <v>12000</v>
      </c>
      <c r="Q62" s="272"/>
    </row>
    <row r="63" spans="2:17" ht="16.5" thickBot="1">
      <c r="B63" s="273" t="str">
        <f>IF(Q60&gt;P62,"Income Tax Payable",IF(Q60&lt;P62,"Income Tax Refundable","Income Tax Payble/Refundable"))</f>
        <v>Income Tax Payable</v>
      </c>
      <c r="C63" s="274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31" t="s">
        <v>8</v>
      </c>
      <c r="Q63" s="32">
        <f>IF(Q60&gt;P62,Q60-P62,P62-Q60)</f>
        <v>34950</v>
      </c>
    </row>
    <row r="64" spans="2:17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7"/>
      <c r="Q64" s="38"/>
    </row>
    <row r="65" spans="1:18" ht="16.5">
      <c r="E65" s="39" t="s">
        <v>95</v>
      </c>
    </row>
    <row r="66" spans="1:18"/>
    <row r="67" spans="1:18" ht="15.75" hidden="1" customHeight="1">
      <c r="C67" s="267"/>
      <c r="D67" s="267"/>
      <c r="E67" s="267"/>
      <c r="F67" s="267"/>
      <c r="G67" s="267"/>
      <c r="H67" s="267"/>
      <c r="I67" s="267"/>
      <c r="J67" s="267"/>
      <c r="K67" s="267"/>
      <c r="L67" s="267"/>
      <c r="M67" s="267"/>
      <c r="N67" s="267"/>
      <c r="O67" s="267"/>
      <c r="P67" s="267"/>
      <c r="Q67" s="267"/>
    </row>
    <row r="68" spans="1:18" ht="15.75" hidden="1" customHeight="1">
      <c r="C68" s="267"/>
      <c r="D68" s="267"/>
      <c r="E68" s="267"/>
      <c r="F68" s="267"/>
      <c r="G68" s="267"/>
      <c r="H68" s="267"/>
      <c r="I68" s="267"/>
      <c r="J68" s="267"/>
      <c r="K68" s="267"/>
      <c r="L68" s="267"/>
      <c r="M68" s="267"/>
      <c r="N68" s="267"/>
      <c r="O68" s="267"/>
      <c r="P68" s="267"/>
      <c r="Q68" s="267"/>
    </row>
    <row r="69" spans="1:18" ht="24" hidden="1" customHeight="1">
      <c r="C69" s="267"/>
      <c r="D69" s="267"/>
      <c r="E69" s="267"/>
      <c r="F69" s="267"/>
      <c r="G69" s="267"/>
      <c r="H69" s="267"/>
      <c r="I69" s="267"/>
      <c r="J69" s="267"/>
      <c r="K69" s="267"/>
      <c r="L69" s="267"/>
      <c r="M69" s="267"/>
      <c r="N69" s="267"/>
      <c r="O69" s="267"/>
      <c r="P69" s="267"/>
      <c r="Q69" s="267"/>
    </row>
    <row r="70" spans="1:18" ht="15.75" hidden="1" customHeight="1">
      <c r="L70" s="241"/>
      <c r="M70" s="241"/>
      <c r="N70" s="241"/>
      <c r="O70" s="241"/>
      <c r="P70" s="241"/>
      <c r="Q70" s="241"/>
    </row>
    <row r="71" spans="1:18" ht="15.75" hidden="1" customHeight="1">
      <c r="L71" s="241"/>
      <c r="M71" s="241"/>
      <c r="N71" s="241"/>
      <c r="O71" s="241"/>
      <c r="P71" s="241"/>
      <c r="Q71" s="241"/>
    </row>
    <row r="72" spans="1:18" ht="15.75" hidden="1" customHeight="1">
      <c r="L72" s="241"/>
      <c r="M72" s="241"/>
      <c r="N72" s="241"/>
      <c r="O72" s="241"/>
      <c r="P72" s="241"/>
      <c r="Q72" s="241"/>
    </row>
    <row r="73" spans="1:18" ht="15.75" hidden="1" customHeight="1">
      <c r="L73" s="241"/>
      <c r="M73" s="241"/>
      <c r="N73" s="241"/>
      <c r="O73" s="241"/>
      <c r="P73" s="241"/>
      <c r="Q73" s="241"/>
    </row>
    <row r="74" spans="1:18" ht="15.75" hidden="1" customHeight="1">
      <c r="L74" s="241"/>
      <c r="M74" s="241"/>
      <c r="N74" s="241"/>
      <c r="O74" s="241"/>
      <c r="P74" s="241"/>
      <c r="Q74" s="241"/>
    </row>
    <row r="75" spans="1:18" hidden="1">
      <c r="D75" s="331"/>
      <c r="E75" s="331"/>
      <c r="F75" s="331"/>
      <c r="G75" s="331"/>
      <c r="H75" s="331"/>
      <c r="I75" s="331"/>
      <c r="J75" s="331"/>
      <c r="L75" s="241"/>
      <c r="M75" s="241"/>
      <c r="N75" s="241"/>
      <c r="O75" s="241"/>
      <c r="P75" s="241"/>
      <c r="Q75" s="241"/>
    </row>
    <row r="76" spans="1:18" hidden="1">
      <c r="L76" s="241"/>
      <c r="M76" s="241"/>
      <c r="N76" s="241"/>
      <c r="O76" s="241"/>
      <c r="P76" s="241"/>
      <c r="Q76" s="241"/>
    </row>
    <row r="77" spans="1:18" hidden="1">
      <c r="A77" s="48"/>
      <c r="B77" s="49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1"/>
      <c r="Q77" s="52"/>
      <c r="R77" s="48"/>
    </row>
    <row r="78" spans="1:18" hidden="1">
      <c r="A78" s="48"/>
      <c r="B78" s="49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1"/>
      <c r="Q78" s="52"/>
      <c r="R78" s="48"/>
    </row>
    <row r="79" spans="1:18" hidden="1">
      <c r="A79" s="48"/>
      <c r="B79" s="49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1"/>
      <c r="Q79" s="52"/>
      <c r="R79" s="48"/>
    </row>
  </sheetData>
  <sheetProtection password="909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2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M12:O12"/>
    <mergeCell ref="H13:J13"/>
    <mergeCell ref="K13:L13"/>
    <mergeCell ref="M13:O13"/>
    <mergeCell ref="D27:G27"/>
    <mergeCell ref="C45:O45"/>
    <mergeCell ref="B18:B31"/>
    <mergeCell ref="F51:G5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C18:Q18"/>
    <mergeCell ref="C19:Q19"/>
    <mergeCell ref="D20:G20"/>
    <mergeCell ref="D21:G21"/>
    <mergeCell ref="C29:M29"/>
    <mergeCell ref="P20:Q29"/>
    <mergeCell ref="D22:G22"/>
    <mergeCell ref="D23:G23"/>
    <mergeCell ref="D24:G24"/>
    <mergeCell ref="D25:G25"/>
    <mergeCell ref="C46:O46"/>
    <mergeCell ref="C47:O47"/>
    <mergeCell ref="F50:G50"/>
    <mergeCell ref="H50:J50"/>
    <mergeCell ref="L50:N50"/>
    <mergeCell ref="D28:G28"/>
    <mergeCell ref="C31:O31"/>
    <mergeCell ref="C30:O30"/>
    <mergeCell ref="K20:M20"/>
    <mergeCell ref="C34:O34"/>
    <mergeCell ref="C32:O32"/>
    <mergeCell ref="C33:O33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C42:O42"/>
    <mergeCell ref="C43:O43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X86"/>
  <sheetViews>
    <sheetView showGridLines="0" topLeftCell="A25" workbookViewId="0">
      <selection activeCell="Q4" sqref="Q4"/>
    </sheetView>
  </sheetViews>
  <sheetFormatPr defaultColWidth="9.140625" defaultRowHeight="0" customHeight="1" zeroHeight="1"/>
  <cols>
    <col min="1" max="1" width="3" customWidth="1" collapsed="1"/>
    <col min="2" max="2" width="3.5703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4.140625" style="9" customWidth="1" collapsed="1"/>
    <col min="8" max="8" width="2.7109375" style="9" customWidth="1" collapsed="1"/>
    <col min="9" max="9" width="10.5703125" style="9" customWidth="1" collapsed="1"/>
    <col min="10" max="10" width="5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5703125" style="9" customWidth="1" collapsed="1"/>
    <col min="15" max="15" width="11.42578125" style="9" customWidth="1" collapsed="1"/>
    <col min="16" max="16" width="3.140625" style="10" customWidth="1" collapsed="1"/>
    <col min="17" max="17" width="14.85546875" style="11" customWidth="1" collapsed="1"/>
    <col min="18" max="18" width="2.42578125" customWidth="1" collapsed="1"/>
    <col min="19" max="19" width="9.140625" customWidth="1" collapsed="1"/>
    <col min="20" max="21" width="9.140625" customWidth="1"/>
    <col min="25" max="16384" width="9.140625" collapsed="1"/>
  </cols>
  <sheetData>
    <row r="1" spans="2:17" s="14" customFormat="1" ht="20.25">
      <c r="B1" s="310" t="str">
        <f>'Salary Sheet'!C1</f>
        <v>dk;kZy; fodkl[k.M vf/kdkjh eLrwjh ftyk fcyklx&lt; NRrhlx&lt;</v>
      </c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</row>
    <row r="2" spans="2:17" s="14" customFormat="1" ht="21" thickBot="1">
      <c r="B2" s="310" t="s">
        <v>345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</row>
    <row r="3" spans="2:17" s="14" customFormat="1" ht="15" customHeight="1">
      <c r="B3" s="33">
        <v>1</v>
      </c>
      <c r="C3" s="311" t="s">
        <v>7</v>
      </c>
      <c r="D3" s="312"/>
      <c r="E3" s="318" t="str">
        <f>'Salary Sheet'!E4</f>
        <v>ijekuUn es?koky</v>
      </c>
      <c r="F3" s="318"/>
      <c r="G3" s="318"/>
      <c r="H3" s="318"/>
      <c r="I3" s="318"/>
      <c r="J3" s="318"/>
      <c r="K3" s="34" t="s">
        <v>21</v>
      </c>
      <c r="L3" s="319" t="str">
        <f>'Salary Sheet'!E5</f>
        <v>v/;kid</v>
      </c>
      <c r="M3" s="319"/>
      <c r="N3" s="319"/>
      <c r="O3" s="35" t="s">
        <v>20</v>
      </c>
      <c r="P3" s="313" t="str">
        <f>'Salary Sheet'!M4</f>
        <v>XXXXXX</v>
      </c>
      <c r="Q3" s="314"/>
    </row>
    <row r="4" spans="2:17" s="14" customFormat="1" ht="15" customHeight="1">
      <c r="B4" s="25">
        <v>2</v>
      </c>
      <c r="C4" s="315" t="s">
        <v>346</v>
      </c>
      <c r="D4" s="315"/>
      <c r="E4" s="250"/>
      <c r="F4" s="250"/>
      <c r="G4" s="250"/>
      <c r="H4" s="250"/>
      <c r="I4" s="250"/>
      <c r="J4" s="250"/>
      <c r="K4" s="315"/>
      <c r="L4" s="250"/>
      <c r="M4" s="250"/>
      <c r="N4" s="250"/>
      <c r="O4" s="315"/>
      <c r="P4" s="22" t="s">
        <v>8</v>
      </c>
      <c r="Q4" s="26">
        <f>IF('Salary Sheet'!V3="No",'Salary Sheet'!L30,('Salary Sheet'!L30+'Salary Sheet'!M30))</f>
        <v>851304</v>
      </c>
    </row>
    <row r="5" spans="2:17" s="14" customFormat="1" ht="15" customHeight="1">
      <c r="B5" s="25">
        <v>3</v>
      </c>
      <c r="C5" s="250" t="s">
        <v>96</v>
      </c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2" t="s">
        <v>8</v>
      </c>
      <c r="Q5" s="27">
        <v>0</v>
      </c>
    </row>
    <row r="6" spans="2:17" s="14" customFormat="1" ht="15" customHeight="1">
      <c r="B6" s="25">
        <v>4</v>
      </c>
      <c r="C6" s="289" t="s">
        <v>22</v>
      </c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2" t="s">
        <v>8</v>
      </c>
      <c r="Q6" s="27">
        <f>Q4-Q5</f>
        <v>851304</v>
      </c>
    </row>
    <row r="7" spans="2:17" s="14" customFormat="1" ht="15" customHeight="1">
      <c r="B7" s="247">
        <v>5</v>
      </c>
      <c r="C7" s="275" t="s">
        <v>155</v>
      </c>
      <c r="D7" s="276"/>
      <c r="E7" s="276"/>
      <c r="F7" s="276"/>
      <c r="G7" s="276"/>
      <c r="H7" s="276"/>
      <c r="I7" s="276"/>
      <c r="J7" s="276"/>
      <c r="K7" s="276"/>
      <c r="L7" s="276"/>
      <c r="M7" s="317">
        <f>'Other Deduction'!B4</f>
        <v>0</v>
      </c>
      <c r="N7" s="317"/>
      <c r="O7" s="317"/>
      <c r="P7" s="301"/>
      <c r="Q7" s="302"/>
    </row>
    <row r="8" spans="2:17" s="14" customFormat="1" ht="15" customHeight="1">
      <c r="B8" s="248"/>
      <c r="C8" s="275" t="s">
        <v>62</v>
      </c>
      <c r="D8" s="276"/>
      <c r="E8" s="276"/>
      <c r="F8" s="276"/>
      <c r="G8" s="276"/>
      <c r="H8" s="276"/>
      <c r="I8" s="276"/>
      <c r="J8" s="276"/>
      <c r="K8" s="276"/>
      <c r="L8" s="276"/>
      <c r="M8" s="317">
        <f>'Other Deduction'!B5</f>
        <v>0</v>
      </c>
      <c r="N8" s="317"/>
      <c r="O8" s="317"/>
      <c r="P8" s="305"/>
      <c r="Q8" s="306"/>
    </row>
    <row r="9" spans="2:17" s="14" customFormat="1" ht="15" customHeight="1">
      <c r="B9" s="249"/>
      <c r="C9" s="275" t="s">
        <v>133</v>
      </c>
      <c r="D9" s="276"/>
      <c r="E9" s="276"/>
      <c r="F9" s="276"/>
      <c r="G9" s="276"/>
      <c r="H9" s="276"/>
      <c r="I9" s="276"/>
      <c r="J9" s="276"/>
      <c r="K9" s="276"/>
      <c r="L9" s="276"/>
      <c r="M9" s="317">
        <f>IF(Q6&lt;75000,Q6,75000)</f>
        <v>75000</v>
      </c>
      <c r="N9" s="317"/>
      <c r="O9" s="317"/>
      <c r="P9" s="22" t="s">
        <v>8</v>
      </c>
      <c r="Q9" s="27">
        <f>M9</f>
        <v>75000</v>
      </c>
    </row>
    <row r="10" spans="2:17" s="14" customFormat="1" ht="15" customHeight="1">
      <c r="B10" s="25">
        <v>6</v>
      </c>
      <c r="C10" s="316" t="s">
        <v>9</v>
      </c>
      <c r="D10" s="316"/>
      <c r="E10" s="316"/>
      <c r="F10" s="316"/>
      <c r="G10" s="316"/>
      <c r="H10" s="316"/>
      <c r="I10" s="316"/>
      <c r="J10" s="316"/>
      <c r="K10" s="316"/>
      <c r="L10" s="316"/>
      <c r="M10" s="316"/>
      <c r="N10" s="316"/>
      <c r="O10" s="316"/>
      <c r="P10" s="22" t="s">
        <v>8</v>
      </c>
      <c r="Q10" s="27">
        <f>Q6-Q9-M8</f>
        <v>776304</v>
      </c>
    </row>
    <row r="11" spans="2:17" s="14" customFormat="1" ht="15" customHeight="1">
      <c r="B11" s="320">
        <v>7</v>
      </c>
      <c r="C11" s="250" t="s">
        <v>23</v>
      </c>
      <c r="D11" s="250"/>
      <c r="E11" s="250"/>
      <c r="F11" s="250"/>
      <c r="G11" s="250"/>
      <c r="H11" s="250"/>
      <c r="I11" s="250"/>
      <c r="J11" s="250"/>
      <c r="K11" s="316" t="s">
        <v>24</v>
      </c>
      <c r="L11" s="316"/>
      <c r="M11" s="317">
        <f>'Other Deduction'!B6</f>
        <v>0</v>
      </c>
      <c r="N11" s="317"/>
      <c r="O11" s="317"/>
      <c r="P11" s="332"/>
      <c r="Q11" s="333"/>
    </row>
    <row r="12" spans="2:17" s="14" customFormat="1" ht="15" customHeight="1">
      <c r="B12" s="320"/>
      <c r="C12" s="327" t="s">
        <v>25</v>
      </c>
      <c r="D12" s="328"/>
      <c r="E12" s="324" t="s">
        <v>75</v>
      </c>
      <c r="F12" s="325"/>
      <c r="G12" s="326"/>
      <c r="H12" s="334" t="s">
        <v>10</v>
      </c>
      <c r="I12" s="334"/>
      <c r="J12" s="334"/>
      <c r="K12" s="316" t="s">
        <v>26</v>
      </c>
      <c r="L12" s="316"/>
      <c r="M12" s="316" t="s">
        <v>55</v>
      </c>
      <c r="N12" s="316"/>
      <c r="O12" s="316"/>
      <c r="P12" s="332"/>
      <c r="Q12" s="333"/>
    </row>
    <row r="13" spans="2:17" s="14" customFormat="1" ht="15" customHeight="1">
      <c r="B13" s="320"/>
      <c r="C13" s="329"/>
      <c r="D13" s="330"/>
      <c r="E13" s="321">
        <f>ROUND(M11*0.3,0)</f>
        <v>0</v>
      </c>
      <c r="F13" s="322"/>
      <c r="G13" s="323"/>
      <c r="H13" s="317">
        <f>'Other Deduction'!B9</f>
        <v>0</v>
      </c>
      <c r="I13" s="317"/>
      <c r="J13" s="317"/>
      <c r="K13" s="317">
        <f>'Other Deduction'!B7</f>
        <v>0</v>
      </c>
      <c r="L13" s="317"/>
      <c r="M13" s="317">
        <f>E13+H13+K13</f>
        <v>0</v>
      </c>
      <c r="N13" s="317"/>
      <c r="O13" s="317"/>
      <c r="P13" s="332"/>
      <c r="Q13" s="333"/>
    </row>
    <row r="14" spans="2:17" s="14" customFormat="1" ht="15" customHeight="1">
      <c r="B14" s="25"/>
      <c r="C14" s="316" t="s">
        <v>27</v>
      </c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22" t="s">
        <v>8</v>
      </c>
      <c r="Q14" s="27">
        <f>M11-M13</f>
        <v>0</v>
      </c>
    </row>
    <row r="15" spans="2:17" s="14" customFormat="1" ht="15" customHeight="1">
      <c r="B15" s="25">
        <v>8</v>
      </c>
      <c r="C15" s="316" t="s">
        <v>56</v>
      </c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22" t="s">
        <v>8</v>
      </c>
      <c r="Q15" s="27">
        <f>Q10+Q14</f>
        <v>776304</v>
      </c>
    </row>
    <row r="16" spans="2:17" s="14" customFormat="1" ht="15" customHeight="1">
      <c r="B16" s="25">
        <v>9</v>
      </c>
      <c r="C16" s="250" t="s">
        <v>19</v>
      </c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2" t="s">
        <v>8</v>
      </c>
      <c r="Q16" s="27">
        <f>'Other Deduction'!E3+'Other Deduction'!E4</f>
        <v>0</v>
      </c>
    </row>
    <row r="17" spans="2:17" s="14" customFormat="1" ht="15" customHeight="1">
      <c r="B17" s="25">
        <v>10</v>
      </c>
      <c r="C17" s="250" t="s">
        <v>28</v>
      </c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2" t="s">
        <v>8</v>
      </c>
      <c r="Q17" s="26">
        <f>Q15+Q16</f>
        <v>776304</v>
      </c>
    </row>
    <row r="18" spans="2:17" s="14" customFormat="1" ht="15" customHeight="1">
      <c r="B18" s="247">
        <v>11</v>
      </c>
      <c r="C18" s="278" t="s">
        <v>97</v>
      </c>
      <c r="D18" s="278"/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85"/>
    </row>
    <row r="19" spans="2:17" s="14" customFormat="1" ht="15" customHeight="1">
      <c r="B19" s="248"/>
      <c r="C19" s="296" t="s">
        <v>156</v>
      </c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6"/>
      <c r="Q19" s="297"/>
    </row>
    <row r="20" spans="2:17" s="14" customFormat="1" ht="17.25" customHeight="1">
      <c r="B20" s="248"/>
      <c r="C20" s="6" t="s">
        <v>29</v>
      </c>
      <c r="D20" s="250" t="s">
        <v>63</v>
      </c>
      <c r="E20" s="250"/>
      <c r="F20" s="250"/>
      <c r="G20" s="250"/>
      <c r="H20" s="22" t="s">
        <v>8</v>
      </c>
      <c r="I20" s="195"/>
      <c r="J20" s="6" t="s">
        <v>30</v>
      </c>
      <c r="K20" s="275" t="s">
        <v>333</v>
      </c>
      <c r="L20" s="276"/>
      <c r="M20" s="277"/>
      <c r="N20" s="22" t="s">
        <v>8</v>
      </c>
      <c r="O20" s="12">
        <f>IF('Salary Sheet'!V3="Yes",'Salary Sheet'!M30,0)</f>
        <v>53480</v>
      </c>
      <c r="P20" s="301"/>
      <c r="Q20" s="302"/>
    </row>
    <row r="21" spans="2:17" s="14" customFormat="1" ht="17.25" customHeight="1">
      <c r="B21" s="248"/>
      <c r="C21" s="6" t="s">
        <v>31</v>
      </c>
      <c r="D21" s="250" t="s">
        <v>64</v>
      </c>
      <c r="E21" s="250"/>
      <c r="F21" s="250"/>
      <c r="G21" s="250"/>
      <c r="H21" s="22" t="s">
        <v>8</v>
      </c>
      <c r="I21" s="12">
        <f>'Salary Sheet'!S30+'Other Deduction'!B10</f>
        <v>18480</v>
      </c>
      <c r="J21" s="6" t="s">
        <v>32</v>
      </c>
      <c r="K21" s="73" t="s">
        <v>33</v>
      </c>
      <c r="L21" s="73"/>
      <c r="M21" s="73"/>
      <c r="N21" s="22" t="s">
        <v>8</v>
      </c>
      <c r="O21" s="13">
        <f>'Other Deduction'!E6</f>
        <v>0</v>
      </c>
      <c r="P21" s="303"/>
      <c r="Q21" s="304"/>
    </row>
    <row r="22" spans="2:17" s="14" customFormat="1" ht="17.25" customHeight="1">
      <c r="B22" s="248"/>
      <c r="C22" s="6" t="s">
        <v>34</v>
      </c>
      <c r="D22" s="250" t="s">
        <v>65</v>
      </c>
      <c r="E22" s="250"/>
      <c r="F22" s="250"/>
      <c r="G22" s="250"/>
      <c r="H22" s="22" t="s">
        <v>8</v>
      </c>
      <c r="I22" s="12">
        <f>'Other Deduction'!B14</f>
        <v>0</v>
      </c>
      <c r="J22" s="6" t="s">
        <v>35</v>
      </c>
      <c r="K22" s="73" t="s">
        <v>11</v>
      </c>
      <c r="L22" s="73"/>
      <c r="M22" s="73"/>
      <c r="N22" s="22" t="s">
        <v>8</v>
      </c>
      <c r="O22" s="13">
        <f>'Other Deduction'!B15</f>
        <v>0</v>
      </c>
      <c r="P22" s="303"/>
      <c r="Q22" s="304"/>
    </row>
    <row r="23" spans="2:17" s="14" customFormat="1" ht="17.25" customHeight="1">
      <c r="B23" s="248"/>
      <c r="C23" s="6" t="s">
        <v>36</v>
      </c>
      <c r="D23" s="250" t="s">
        <v>66</v>
      </c>
      <c r="E23" s="250"/>
      <c r="F23" s="250"/>
      <c r="G23" s="250"/>
      <c r="H23" s="22" t="s">
        <v>8</v>
      </c>
      <c r="I23" s="12">
        <f>'Other Deduction'!B16</f>
        <v>0</v>
      </c>
      <c r="J23" s="6" t="s">
        <v>37</v>
      </c>
      <c r="K23" s="191" t="s">
        <v>85</v>
      </c>
      <c r="L23" s="192"/>
      <c r="M23" s="193"/>
      <c r="N23" s="22" t="s">
        <v>8</v>
      </c>
      <c r="O23" s="12">
        <f>'Other Deduction'!B12</f>
        <v>0</v>
      </c>
      <c r="P23" s="303"/>
      <c r="Q23" s="304"/>
    </row>
    <row r="24" spans="2:17" s="14" customFormat="1" ht="17.25" customHeight="1">
      <c r="B24" s="248"/>
      <c r="C24" s="6" t="s">
        <v>38</v>
      </c>
      <c r="D24" s="250" t="s">
        <v>67</v>
      </c>
      <c r="E24" s="250"/>
      <c r="F24" s="250"/>
      <c r="G24" s="250"/>
      <c r="H24" s="22" t="s">
        <v>8</v>
      </c>
      <c r="I24" s="12">
        <f>'Other Deduction'!B17</f>
        <v>0</v>
      </c>
      <c r="J24" s="6" t="s">
        <v>41</v>
      </c>
      <c r="K24" s="191" t="s">
        <v>88</v>
      </c>
      <c r="L24" s="192"/>
      <c r="M24" s="193"/>
      <c r="N24" s="22" t="s">
        <v>8</v>
      </c>
      <c r="O24" s="12">
        <f>'Other Deduction'!E15</f>
        <v>0</v>
      </c>
      <c r="P24" s="303"/>
      <c r="Q24" s="304"/>
    </row>
    <row r="25" spans="2:17" s="14" customFormat="1" ht="18" customHeight="1">
      <c r="B25" s="248"/>
      <c r="C25" s="6" t="s">
        <v>40</v>
      </c>
      <c r="D25" s="307" t="s">
        <v>336</v>
      </c>
      <c r="E25" s="308"/>
      <c r="F25" s="308"/>
      <c r="G25" s="309"/>
      <c r="H25" s="22" t="s">
        <v>8</v>
      </c>
      <c r="I25" s="12">
        <f>IF('Salary Sheet'!V3="No",'Salary Sheet'!M30,0)</f>
        <v>0</v>
      </c>
      <c r="J25" s="6" t="s">
        <v>39</v>
      </c>
      <c r="K25" s="73" t="s">
        <v>87</v>
      </c>
      <c r="L25" s="73"/>
      <c r="M25" s="73"/>
      <c r="N25" s="22" t="s">
        <v>8</v>
      </c>
      <c r="O25" s="12">
        <f>'Other Deduction'!E16</f>
        <v>0</v>
      </c>
      <c r="P25" s="303"/>
      <c r="Q25" s="304"/>
    </row>
    <row r="26" spans="2:17" s="14" customFormat="1" ht="17.25" customHeight="1">
      <c r="B26" s="248"/>
      <c r="C26" s="6" t="s">
        <v>42</v>
      </c>
      <c r="D26" s="275" t="s">
        <v>92</v>
      </c>
      <c r="E26" s="276"/>
      <c r="F26" s="276"/>
      <c r="G26" s="277"/>
      <c r="H26" s="22" t="s">
        <v>8</v>
      </c>
      <c r="I26" s="13">
        <f>'Salary Sheet'!P30</f>
        <v>3600</v>
      </c>
      <c r="J26" s="6" t="s">
        <v>43</v>
      </c>
      <c r="K26" s="191" t="s">
        <v>86</v>
      </c>
      <c r="L26" s="192"/>
      <c r="M26" s="193"/>
      <c r="N26" s="22" t="s">
        <v>8</v>
      </c>
      <c r="O26" s="12">
        <f>'Other Deduction'!B11</f>
        <v>0</v>
      </c>
      <c r="P26" s="303"/>
      <c r="Q26" s="304"/>
    </row>
    <row r="27" spans="2:17" s="14" customFormat="1" ht="17.25" customHeight="1">
      <c r="B27" s="248"/>
      <c r="C27" s="6" t="s">
        <v>44</v>
      </c>
      <c r="D27" s="250" t="s">
        <v>6</v>
      </c>
      <c r="E27" s="250"/>
      <c r="F27" s="250"/>
      <c r="G27" s="250"/>
      <c r="H27" s="22" t="s">
        <v>8</v>
      </c>
      <c r="I27" s="13">
        <f>'Other Deduction'!B13</f>
        <v>0</v>
      </c>
      <c r="J27" s="6" t="s">
        <v>45</v>
      </c>
      <c r="K27" s="190" t="s">
        <v>113</v>
      </c>
      <c r="L27" s="190"/>
      <c r="M27" s="190"/>
      <c r="N27" s="22" t="s">
        <v>8</v>
      </c>
      <c r="O27" s="12">
        <f>'Other Deduction'!E5</f>
        <v>0</v>
      </c>
      <c r="P27" s="303"/>
      <c r="Q27" s="304"/>
    </row>
    <row r="28" spans="2:17" s="14" customFormat="1" ht="17.25" customHeight="1">
      <c r="B28" s="248"/>
      <c r="C28" s="6" t="s">
        <v>46</v>
      </c>
      <c r="D28" s="250" t="s">
        <v>76</v>
      </c>
      <c r="E28" s="250"/>
      <c r="F28" s="250"/>
      <c r="G28" s="250"/>
      <c r="H28" s="22" t="s">
        <v>8</v>
      </c>
      <c r="I28" s="196">
        <f>'Other Deduction'!B8</f>
        <v>0</v>
      </c>
      <c r="J28" s="6" t="s">
        <v>117</v>
      </c>
      <c r="K28" s="191" t="s">
        <v>118</v>
      </c>
      <c r="L28" s="192"/>
      <c r="M28" s="193"/>
      <c r="N28" s="22" t="s">
        <v>8</v>
      </c>
      <c r="O28" s="12">
        <f>'Other Deduction'!B18</f>
        <v>0</v>
      </c>
      <c r="P28" s="303"/>
      <c r="Q28" s="304"/>
    </row>
    <row r="29" spans="2:17" s="14" customFormat="1" ht="15" customHeight="1">
      <c r="B29" s="248"/>
      <c r="C29" s="298" t="s">
        <v>119</v>
      </c>
      <c r="D29" s="299"/>
      <c r="E29" s="299"/>
      <c r="F29" s="299"/>
      <c r="G29" s="299"/>
      <c r="H29" s="299"/>
      <c r="I29" s="299"/>
      <c r="J29" s="299"/>
      <c r="K29" s="299"/>
      <c r="L29" s="299"/>
      <c r="M29" s="300"/>
      <c r="N29" s="22" t="s">
        <v>8</v>
      </c>
      <c r="O29" s="15">
        <f>SUM(I20:I28)+SUM(O20:O28)</f>
        <v>75560</v>
      </c>
      <c r="P29" s="305"/>
      <c r="Q29" s="306"/>
    </row>
    <row r="30" spans="2:17" s="14" customFormat="1" ht="15" customHeight="1">
      <c r="B30" s="248"/>
      <c r="C30" s="289" t="s">
        <v>84</v>
      </c>
      <c r="D30" s="289"/>
      <c r="E30" s="289"/>
      <c r="F30" s="289"/>
      <c r="G30" s="289"/>
      <c r="H30" s="289"/>
      <c r="I30" s="289"/>
      <c r="J30" s="289"/>
      <c r="K30" s="289"/>
      <c r="L30" s="289"/>
      <c r="M30" s="289"/>
      <c r="N30" s="289"/>
      <c r="O30" s="289"/>
      <c r="P30" s="22" t="s">
        <v>8</v>
      </c>
      <c r="Q30" s="26">
        <v>0</v>
      </c>
    </row>
    <row r="31" spans="2:17" s="14" customFormat="1" ht="15" customHeight="1">
      <c r="B31" s="249"/>
      <c r="C31" s="289" t="s">
        <v>91</v>
      </c>
      <c r="D31" s="289"/>
      <c r="E31" s="289"/>
      <c r="F31" s="289"/>
      <c r="G31" s="289"/>
      <c r="H31" s="289"/>
      <c r="I31" s="289"/>
      <c r="J31" s="289"/>
      <c r="K31" s="289"/>
      <c r="L31" s="289"/>
      <c r="M31" s="289"/>
      <c r="N31" s="289"/>
      <c r="O31" s="289"/>
      <c r="P31" s="22" t="s">
        <v>8</v>
      </c>
      <c r="Q31" s="26">
        <f>SUM(Q30:Q30)</f>
        <v>0</v>
      </c>
    </row>
    <row r="32" spans="2:17" s="14" customFormat="1" ht="15" customHeight="1">
      <c r="B32" s="189"/>
      <c r="C32" s="290" t="s">
        <v>334</v>
      </c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2"/>
      <c r="P32" s="22"/>
      <c r="Q32" s="26">
        <f>IF('Salary Sheet'!V3="Yes",'Salary Sheet'!M30,0)</f>
        <v>53480</v>
      </c>
    </row>
    <row r="33" spans="2:17" s="14" customFormat="1" ht="15" customHeight="1">
      <c r="B33" s="189"/>
      <c r="C33" s="293" t="s">
        <v>335</v>
      </c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5"/>
      <c r="P33" s="22"/>
      <c r="Q33" s="26">
        <v>0</v>
      </c>
    </row>
    <row r="34" spans="2:17" s="14" customFormat="1" ht="15" customHeight="1">
      <c r="B34" s="189"/>
      <c r="C34" s="289" t="s">
        <v>91</v>
      </c>
      <c r="D34" s="289"/>
      <c r="E34" s="289"/>
      <c r="F34" s="289"/>
      <c r="G34" s="289"/>
      <c r="H34" s="289"/>
      <c r="I34" s="289"/>
      <c r="J34" s="289"/>
      <c r="K34" s="289"/>
      <c r="L34" s="289"/>
      <c r="M34" s="289"/>
      <c r="N34" s="289"/>
      <c r="O34" s="289"/>
      <c r="P34" s="22"/>
      <c r="Q34" s="26">
        <f>Q31+Q32+Q33</f>
        <v>53480</v>
      </c>
    </row>
    <row r="35" spans="2:17" s="14" customFormat="1" ht="15" customHeight="1">
      <c r="B35" s="247">
        <v>12</v>
      </c>
      <c r="C35" s="278" t="s">
        <v>98</v>
      </c>
      <c r="D35" s="278"/>
      <c r="E35" s="278"/>
      <c r="F35" s="278"/>
      <c r="G35" s="278"/>
      <c r="H35" s="278"/>
      <c r="I35" s="278"/>
      <c r="J35" s="278"/>
      <c r="K35" s="278"/>
      <c r="L35" s="278"/>
      <c r="M35" s="278"/>
      <c r="N35" s="278"/>
      <c r="O35" s="278"/>
      <c r="P35" s="278"/>
      <c r="Q35" s="285"/>
    </row>
    <row r="36" spans="2:17" s="14" customFormat="1" ht="15" customHeight="1">
      <c r="B36" s="248"/>
      <c r="C36" s="286" t="s">
        <v>129</v>
      </c>
      <c r="D36" s="287"/>
      <c r="E36" s="287"/>
      <c r="F36" s="287"/>
      <c r="G36" s="287"/>
      <c r="H36" s="287"/>
      <c r="I36" s="287"/>
      <c r="J36" s="287"/>
      <c r="K36" s="287"/>
      <c r="L36" s="287"/>
      <c r="M36" s="287"/>
      <c r="N36" s="287"/>
      <c r="O36" s="288"/>
      <c r="P36" s="22" t="s">
        <v>8</v>
      </c>
      <c r="Q36" s="27">
        <v>0</v>
      </c>
    </row>
    <row r="37" spans="2:17" s="14" customFormat="1" ht="15" customHeight="1">
      <c r="B37" s="248"/>
      <c r="C37" s="250" t="s">
        <v>130</v>
      </c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2" t="s">
        <v>8</v>
      </c>
      <c r="Q37" s="27">
        <v>0</v>
      </c>
    </row>
    <row r="38" spans="2:17" s="14" customFormat="1" ht="15" customHeight="1">
      <c r="B38" s="248"/>
      <c r="C38" s="250" t="s">
        <v>135</v>
      </c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2" t="s">
        <v>8</v>
      </c>
      <c r="Q38" s="27">
        <v>0</v>
      </c>
    </row>
    <row r="39" spans="2:17" s="14" customFormat="1" ht="15" customHeight="1">
      <c r="B39" s="248"/>
      <c r="C39" s="250" t="s">
        <v>109</v>
      </c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2" t="s">
        <v>8</v>
      </c>
      <c r="Q39" s="27">
        <v>0</v>
      </c>
    </row>
    <row r="40" spans="2:17" s="14" customFormat="1" ht="15" customHeight="1">
      <c r="B40" s="248"/>
      <c r="C40" s="250" t="s">
        <v>110</v>
      </c>
      <c r="D40" s="25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2" t="s">
        <v>8</v>
      </c>
      <c r="Q40" s="27">
        <v>0</v>
      </c>
    </row>
    <row r="41" spans="2:17" s="14" customFormat="1" ht="15" customHeight="1">
      <c r="B41" s="248"/>
      <c r="C41" s="286" t="s">
        <v>111</v>
      </c>
      <c r="D41" s="287"/>
      <c r="E41" s="287"/>
      <c r="F41" s="287"/>
      <c r="G41" s="287"/>
      <c r="H41" s="287"/>
      <c r="I41" s="287"/>
      <c r="J41" s="287"/>
      <c r="K41" s="287"/>
      <c r="L41" s="287"/>
      <c r="M41" s="287"/>
      <c r="N41" s="287"/>
      <c r="O41" s="288"/>
      <c r="P41" s="22" t="s">
        <v>8</v>
      </c>
      <c r="Q41" s="27">
        <v>0</v>
      </c>
    </row>
    <row r="42" spans="2:17" s="14" customFormat="1" ht="15" customHeight="1">
      <c r="B42" s="248"/>
      <c r="C42" s="275" t="s">
        <v>131</v>
      </c>
      <c r="D42" s="276"/>
      <c r="E42" s="276"/>
      <c r="F42" s="276"/>
      <c r="G42" s="276"/>
      <c r="H42" s="276"/>
      <c r="I42" s="276"/>
      <c r="J42" s="276"/>
      <c r="K42" s="276"/>
      <c r="L42" s="276"/>
      <c r="M42" s="276"/>
      <c r="N42" s="276"/>
      <c r="O42" s="277"/>
      <c r="P42" s="22" t="s">
        <v>8</v>
      </c>
      <c r="Q42" s="27">
        <v>0</v>
      </c>
    </row>
    <row r="43" spans="2:17" s="14" customFormat="1" ht="15" customHeight="1">
      <c r="B43" s="248"/>
      <c r="C43" s="275" t="s">
        <v>89</v>
      </c>
      <c r="D43" s="276"/>
      <c r="E43" s="276"/>
      <c r="F43" s="276"/>
      <c r="G43" s="276"/>
      <c r="H43" s="276"/>
      <c r="I43" s="276"/>
      <c r="J43" s="276"/>
      <c r="K43" s="276"/>
      <c r="L43" s="276"/>
      <c r="M43" s="276"/>
      <c r="N43" s="276"/>
      <c r="O43" s="277"/>
      <c r="P43" s="22" t="s">
        <v>8</v>
      </c>
      <c r="Q43" s="27">
        <v>0</v>
      </c>
    </row>
    <row r="44" spans="2:17" s="14" customFormat="1" ht="15" customHeight="1">
      <c r="B44" s="249"/>
      <c r="C44" s="289" t="s">
        <v>47</v>
      </c>
      <c r="D44" s="289"/>
      <c r="E44" s="289"/>
      <c r="F44" s="289"/>
      <c r="G44" s="289"/>
      <c r="H44" s="289"/>
      <c r="I44" s="289"/>
      <c r="J44" s="289"/>
      <c r="K44" s="289"/>
      <c r="L44" s="289"/>
      <c r="M44" s="289"/>
      <c r="N44" s="289"/>
      <c r="O44" s="289"/>
      <c r="P44" s="22" t="s">
        <v>8</v>
      </c>
      <c r="Q44" s="27">
        <v>0</v>
      </c>
    </row>
    <row r="45" spans="2:17" s="14" customFormat="1" ht="15" customHeight="1">
      <c r="B45" s="25">
        <v>13</v>
      </c>
      <c r="C45" s="278" t="s">
        <v>94</v>
      </c>
      <c r="D45" s="278"/>
      <c r="E45" s="278"/>
      <c r="F45" s="278"/>
      <c r="G45" s="278"/>
      <c r="H45" s="278"/>
      <c r="I45" s="278"/>
      <c r="J45" s="278"/>
      <c r="K45" s="278"/>
      <c r="L45" s="278"/>
      <c r="M45" s="278"/>
      <c r="N45" s="278"/>
      <c r="O45" s="278"/>
      <c r="P45" s="22" t="s">
        <v>8</v>
      </c>
      <c r="Q45" s="27">
        <f>Q34+Q44</f>
        <v>53480</v>
      </c>
    </row>
    <row r="46" spans="2:17" s="14" customFormat="1" ht="15" customHeight="1">
      <c r="B46" s="25">
        <v>14</v>
      </c>
      <c r="C46" s="250" t="s">
        <v>57</v>
      </c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2" t="s">
        <v>8</v>
      </c>
      <c r="Q46" s="27">
        <f>(Q17-Q45)</f>
        <v>722824</v>
      </c>
    </row>
    <row r="47" spans="2:17" s="14" customFormat="1" ht="15.75">
      <c r="B47" s="25">
        <v>15</v>
      </c>
      <c r="C47" s="278" t="s">
        <v>121</v>
      </c>
      <c r="D47" s="278"/>
      <c r="E47" s="278"/>
      <c r="F47" s="278"/>
      <c r="G47" s="278"/>
      <c r="H47" s="278"/>
      <c r="I47" s="278"/>
      <c r="J47" s="278"/>
      <c r="K47" s="278"/>
      <c r="L47" s="278"/>
      <c r="M47" s="278"/>
      <c r="N47" s="278"/>
      <c r="O47" s="278"/>
      <c r="P47" s="22" t="s">
        <v>8</v>
      </c>
      <c r="Q47" s="26">
        <f>ROUND(Q46,-1)</f>
        <v>722820</v>
      </c>
    </row>
    <row r="48" spans="2:17" s="14" customFormat="1" ht="15" customHeight="1">
      <c r="B48" s="247">
        <v>16</v>
      </c>
      <c r="C48" s="250" t="s">
        <v>48</v>
      </c>
      <c r="D48" s="25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1"/>
    </row>
    <row r="49" spans="2:17" s="14" customFormat="1" ht="15" customHeight="1">
      <c r="B49" s="248"/>
      <c r="C49" s="252" t="s">
        <v>70</v>
      </c>
      <c r="D49" s="252"/>
      <c r="E49" s="252"/>
      <c r="F49" s="252"/>
      <c r="G49" s="252"/>
      <c r="H49" s="252" t="s">
        <v>79</v>
      </c>
      <c r="I49" s="252"/>
      <c r="J49" s="252"/>
      <c r="K49" s="252"/>
      <c r="L49" s="253" t="s">
        <v>93</v>
      </c>
      <c r="M49" s="254"/>
      <c r="N49" s="254"/>
      <c r="O49" s="255"/>
      <c r="P49" s="7"/>
      <c r="Q49" s="29"/>
    </row>
    <row r="50" spans="2:17" s="14" customFormat="1" ht="15" customHeight="1">
      <c r="B50" s="248"/>
      <c r="C50" s="340" t="s">
        <v>352</v>
      </c>
      <c r="D50" s="341"/>
      <c r="E50" s="342"/>
      <c r="F50" s="339" t="s">
        <v>49</v>
      </c>
      <c r="G50" s="339"/>
      <c r="H50" s="340" t="s">
        <v>352</v>
      </c>
      <c r="I50" s="341"/>
      <c r="J50" s="342"/>
      <c r="K50" s="215" t="s">
        <v>49</v>
      </c>
      <c r="L50" s="340" t="s">
        <v>352</v>
      </c>
      <c r="M50" s="341"/>
      <c r="N50" s="342"/>
      <c r="O50" s="215" t="s">
        <v>49</v>
      </c>
      <c r="P50" s="22" t="s">
        <v>8</v>
      </c>
      <c r="Q50" s="217">
        <v>0</v>
      </c>
    </row>
    <row r="51" spans="2:17" s="14" customFormat="1" ht="15" customHeight="1">
      <c r="B51" s="248"/>
      <c r="C51" s="335" t="s">
        <v>353</v>
      </c>
      <c r="D51" s="336"/>
      <c r="E51" s="337"/>
      <c r="F51" s="338">
        <v>0.05</v>
      </c>
      <c r="G51" s="339"/>
      <c r="H51" s="335" t="s">
        <v>353</v>
      </c>
      <c r="I51" s="336"/>
      <c r="J51" s="337"/>
      <c r="K51" s="216">
        <v>0.05</v>
      </c>
      <c r="L51" s="340" t="s">
        <v>354</v>
      </c>
      <c r="M51" s="341"/>
      <c r="N51" s="342"/>
      <c r="O51" s="216">
        <v>0.05</v>
      </c>
      <c r="P51" s="22" t="s">
        <v>8</v>
      </c>
      <c r="Q51" s="217">
        <f>ROUND(IF(Q47&lt;400001,0,IF(Q47&gt;800000,20000,((Q47-400000)*5%))),0)</f>
        <v>16141</v>
      </c>
    </row>
    <row r="52" spans="2:17" s="14" customFormat="1" ht="15" customHeight="1">
      <c r="B52" s="248"/>
      <c r="C52" s="335" t="s">
        <v>355</v>
      </c>
      <c r="D52" s="336"/>
      <c r="E52" s="337"/>
      <c r="F52" s="338">
        <v>0.1</v>
      </c>
      <c r="G52" s="339"/>
      <c r="H52" s="335" t="s">
        <v>355</v>
      </c>
      <c r="I52" s="336"/>
      <c r="J52" s="337"/>
      <c r="K52" s="216">
        <v>0.1</v>
      </c>
      <c r="L52" s="335" t="s">
        <v>355</v>
      </c>
      <c r="M52" s="336"/>
      <c r="N52" s="337"/>
      <c r="O52" s="216">
        <v>0.1</v>
      </c>
      <c r="P52" s="22" t="s">
        <v>8</v>
      </c>
      <c r="Q52" s="217">
        <f>IF(Q47&lt;800001,0,IF(Q47&gt;1200000,40000,((Q47-800000)*10%)))</f>
        <v>0</v>
      </c>
    </row>
    <row r="53" spans="2:17" s="14" customFormat="1" ht="15" customHeight="1">
      <c r="B53" s="248"/>
      <c r="C53" s="335" t="s">
        <v>356</v>
      </c>
      <c r="D53" s="336"/>
      <c r="E53" s="337"/>
      <c r="F53" s="338">
        <v>0.15</v>
      </c>
      <c r="G53" s="339"/>
      <c r="H53" s="335" t="s">
        <v>356</v>
      </c>
      <c r="I53" s="336"/>
      <c r="J53" s="337"/>
      <c r="K53" s="216">
        <v>0.15</v>
      </c>
      <c r="L53" s="335" t="s">
        <v>356</v>
      </c>
      <c r="M53" s="336"/>
      <c r="N53" s="337"/>
      <c r="O53" s="216">
        <v>0.15</v>
      </c>
      <c r="P53" s="22" t="s">
        <v>8</v>
      </c>
      <c r="Q53" s="217">
        <f>IF(Q47&lt;1200001,0,IF(Q47&gt;1600000,60000,((Q47-1200000)*15%)))</f>
        <v>0</v>
      </c>
    </row>
    <row r="54" spans="2:17" s="14" customFormat="1" ht="15" customHeight="1">
      <c r="B54" s="248"/>
      <c r="C54" s="335" t="s">
        <v>357</v>
      </c>
      <c r="D54" s="336"/>
      <c r="E54" s="337"/>
      <c r="F54" s="338">
        <v>0.2</v>
      </c>
      <c r="G54" s="339"/>
      <c r="H54" s="335" t="s">
        <v>357</v>
      </c>
      <c r="I54" s="336"/>
      <c r="J54" s="337"/>
      <c r="K54" s="216">
        <v>0.2</v>
      </c>
      <c r="L54" s="335" t="s">
        <v>357</v>
      </c>
      <c r="M54" s="336"/>
      <c r="N54" s="337"/>
      <c r="O54" s="216">
        <v>0.2</v>
      </c>
      <c r="P54" s="22" t="s">
        <v>8</v>
      </c>
      <c r="Q54" s="217">
        <f>IF(Q47&lt;1600001,0,IF(Q47&gt;2000000,80000,((Q47-1600000)*20%)))</f>
        <v>0</v>
      </c>
    </row>
    <row r="55" spans="2:17" s="14" customFormat="1" ht="15" customHeight="1">
      <c r="B55" s="248"/>
      <c r="C55" s="335" t="s">
        <v>358</v>
      </c>
      <c r="D55" s="336"/>
      <c r="E55" s="337"/>
      <c r="F55" s="338">
        <v>0.25</v>
      </c>
      <c r="G55" s="339"/>
      <c r="H55" s="335" t="s">
        <v>358</v>
      </c>
      <c r="I55" s="336"/>
      <c r="J55" s="337"/>
      <c r="K55" s="216">
        <v>0.25</v>
      </c>
      <c r="L55" s="335" t="s">
        <v>358</v>
      </c>
      <c r="M55" s="336"/>
      <c r="N55" s="337"/>
      <c r="O55" s="216">
        <v>0.25</v>
      </c>
      <c r="P55" s="22" t="s">
        <v>8</v>
      </c>
      <c r="Q55" s="217">
        <f>IF(Q47&lt;2000001,0,IF(Q47&gt;2400000,100000,((Q47-2000000)*25%)))</f>
        <v>0</v>
      </c>
    </row>
    <row r="56" spans="2:17" s="14" customFormat="1" ht="15" customHeight="1">
      <c r="B56" s="248"/>
      <c r="C56" s="335" t="s">
        <v>359</v>
      </c>
      <c r="D56" s="336"/>
      <c r="E56" s="337"/>
      <c r="F56" s="338">
        <v>0.3</v>
      </c>
      <c r="G56" s="339"/>
      <c r="H56" s="335" t="s">
        <v>359</v>
      </c>
      <c r="I56" s="336"/>
      <c r="J56" s="337"/>
      <c r="K56" s="216">
        <v>0.3</v>
      </c>
      <c r="L56" s="335" t="s">
        <v>359</v>
      </c>
      <c r="M56" s="336"/>
      <c r="N56" s="337"/>
      <c r="O56" s="216">
        <v>0.3</v>
      </c>
      <c r="P56" s="22" t="s">
        <v>8</v>
      </c>
      <c r="Q56" s="217">
        <f>IF(Q47&lt;2400001,0,(Q47-2400000)*30%)</f>
        <v>0</v>
      </c>
    </row>
    <row r="57" spans="2:17" s="14" customFormat="1" ht="15" customHeight="1">
      <c r="B57" s="248"/>
      <c r="C57" s="242" t="s">
        <v>58</v>
      </c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244"/>
      <c r="P57" s="22" t="s">
        <v>8</v>
      </c>
      <c r="Q57" s="26">
        <f>SUM(Q50:Q56)</f>
        <v>16141</v>
      </c>
    </row>
    <row r="58" spans="2:17" s="14" customFormat="1" ht="31.15" customHeight="1">
      <c r="B58" s="248"/>
      <c r="C58" s="343" t="s">
        <v>351</v>
      </c>
      <c r="D58" s="344"/>
      <c r="E58" s="344"/>
      <c r="F58" s="344"/>
      <c r="G58" s="344"/>
      <c r="H58" s="344"/>
      <c r="I58" s="344"/>
      <c r="J58" s="344"/>
      <c r="K58" s="344"/>
      <c r="L58" s="344"/>
      <c r="M58" s="344"/>
      <c r="N58" s="344"/>
      <c r="O58" s="345"/>
      <c r="P58" s="22" t="s">
        <v>8</v>
      </c>
      <c r="Q58" s="27">
        <f>IF(Q47&lt;1200001,Q57,IF(Q47&gt;1270584,0,Q57-(Q47-1200000)))</f>
        <v>16141</v>
      </c>
    </row>
    <row r="59" spans="2:17" s="14" customFormat="1" ht="15" customHeight="1">
      <c r="B59" s="248"/>
      <c r="C59" s="242" t="s">
        <v>82</v>
      </c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4"/>
      <c r="P59" s="22" t="s">
        <v>8</v>
      </c>
      <c r="Q59" s="26">
        <f>Q57-Q58</f>
        <v>0</v>
      </c>
    </row>
    <row r="60" spans="2:17" s="14" customFormat="1" ht="15" customHeight="1">
      <c r="B60" s="248"/>
      <c r="C60" s="245" t="s">
        <v>126</v>
      </c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2" t="s">
        <v>8</v>
      </c>
      <c r="Q60" s="27">
        <f>ROUND(Q59*0.04,0)</f>
        <v>0</v>
      </c>
    </row>
    <row r="61" spans="2:17" s="14" customFormat="1" ht="15" customHeight="1">
      <c r="B61" s="249"/>
      <c r="C61" s="246" t="s">
        <v>83</v>
      </c>
      <c r="D61" s="246"/>
      <c r="E61" s="246"/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2" t="s">
        <v>8</v>
      </c>
      <c r="Q61" s="26">
        <f>SUM(Q59:Q60)</f>
        <v>0</v>
      </c>
    </row>
    <row r="62" spans="2:17" s="14" customFormat="1" ht="15" customHeight="1">
      <c r="B62" s="25">
        <v>17</v>
      </c>
      <c r="C62" s="275" t="s">
        <v>59</v>
      </c>
      <c r="D62" s="276"/>
      <c r="E62" s="276"/>
      <c r="F62" s="276"/>
      <c r="G62" s="276"/>
      <c r="H62" s="276"/>
      <c r="I62" s="276"/>
      <c r="J62" s="276"/>
      <c r="K62" s="276"/>
      <c r="L62" s="276"/>
      <c r="M62" s="276"/>
      <c r="N62" s="276"/>
      <c r="O62" s="277"/>
      <c r="P62" s="22" t="s">
        <v>8</v>
      </c>
      <c r="Q62" s="27">
        <f>'Other Deduction'!E17</f>
        <v>0</v>
      </c>
    </row>
    <row r="63" spans="2:17" s="14" customFormat="1" ht="15" customHeight="1">
      <c r="B63" s="25">
        <v>18</v>
      </c>
      <c r="C63" s="278" t="s">
        <v>73</v>
      </c>
      <c r="D63" s="278"/>
      <c r="E63" s="278"/>
      <c r="F63" s="278"/>
      <c r="G63" s="278"/>
      <c r="H63" s="278"/>
      <c r="I63" s="278"/>
      <c r="J63" s="278"/>
      <c r="K63" s="278"/>
      <c r="L63" s="278"/>
      <c r="M63" s="278"/>
      <c r="N63" s="278"/>
      <c r="O63" s="278"/>
      <c r="P63" s="22" t="s">
        <v>8</v>
      </c>
      <c r="Q63" s="26">
        <f>Q61-Q62</f>
        <v>0</v>
      </c>
    </row>
    <row r="64" spans="2:17" ht="33.75" customHeight="1">
      <c r="B64" s="247">
        <v>19</v>
      </c>
      <c r="C64" s="281" t="s">
        <v>52</v>
      </c>
      <c r="D64" s="281"/>
      <c r="E64" s="282"/>
      <c r="F64" s="279" t="s">
        <v>347</v>
      </c>
      <c r="G64" s="279"/>
      <c r="H64" s="279"/>
      <c r="I64" s="279"/>
      <c r="J64" s="268" t="s">
        <v>348</v>
      </c>
      <c r="K64" s="280"/>
      <c r="L64" s="53" t="s">
        <v>349</v>
      </c>
      <c r="M64" s="268" t="s">
        <v>350</v>
      </c>
      <c r="N64" s="280"/>
      <c r="O64" s="53" t="s">
        <v>77</v>
      </c>
      <c r="P64" s="268" t="s">
        <v>120</v>
      </c>
      <c r="Q64" s="269"/>
    </row>
    <row r="65" spans="1:18" ht="15.75">
      <c r="B65" s="249"/>
      <c r="C65" s="283"/>
      <c r="D65" s="283"/>
      <c r="E65" s="284"/>
      <c r="F65" s="270">
        <f>'Salary Sheet'!Q11+'Salary Sheet'!Q12+'Salary Sheet'!Q13+'Salary Sheet'!Q14+'Salary Sheet'!Q15+'Salary Sheet'!Q16+'Salary Sheet'!Q17</f>
        <v>7000</v>
      </c>
      <c r="G65" s="270"/>
      <c r="H65" s="270"/>
      <c r="I65" s="270"/>
      <c r="J65" s="270">
        <f>'Salary Sheet'!Q18+'Salary Sheet'!Q19+'Salary Sheet'!Q20</f>
        <v>3000</v>
      </c>
      <c r="K65" s="270"/>
      <c r="L65" s="19">
        <f>'Salary Sheet'!Q21</f>
        <v>1000</v>
      </c>
      <c r="M65" s="270">
        <f>'Salary Sheet'!Q22</f>
        <v>1000</v>
      </c>
      <c r="N65" s="270"/>
      <c r="O65" s="54">
        <f>'Salary Sheet'!Q23+'Salary Sheet'!Q24+'Salary Sheet'!Q25+'Salary Sheet'!Q26+'Salary Sheet'!Q27+'Salary Sheet'!Q28+'Salary Sheet'!Q29+'Other Deduction'!E18</f>
        <v>0</v>
      </c>
      <c r="P65" s="271">
        <f>F65+J65+L65+M65</f>
        <v>12000</v>
      </c>
      <c r="Q65" s="272"/>
    </row>
    <row r="66" spans="1:18" ht="16.5" thickBot="1">
      <c r="B66" s="273" t="str">
        <f>IF(Q63&gt;P65,"Income Tax Payable",IF(Q63&lt;P65,"Income Tax Refundable","Income Tax Payble/Refundable"))</f>
        <v>Income Tax Refundable</v>
      </c>
      <c r="C66" s="274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31" t="s">
        <v>8</v>
      </c>
      <c r="Q66" s="32">
        <f>IF(Q63&gt;P65,Q63-P65,P65-Q63)</f>
        <v>12000</v>
      </c>
    </row>
    <row r="67" spans="1:18" ht="15.75" hidden="1"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7"/>
      <c r="Q67" s="38"/>
    </row>
    <row r="68" spans="1:18" ht="16.5" hidden="1">
      <c r="E68" s="39" t="s">
        <v>95</v>
      </c>
    </row>
    <row r="69" spans="1:18" ht="15.75" hidden="1"/>
    <row r="70" spans="1:18" ht="15.75" hidden="1" customHeight="1">
      <c r="C70" s="267"/>
      <c r="D70" s="267"/>
      <c r="E70" s="267"/>
      <c r="F70" s="267"/>
      <c r="G70" s="267"/>
      <c r="H70" s="267"/>
      <c r="I70" s="267"/>
      <c r="J70" s="267"/>
      <c r="K70" s="267"/>
      <c r="L70" s="267"/>
      <c r="M70" s="267"/>
      <c r="N70" s="267"/>
      <c r="O70" s="267"/>
      <c r="P70" s="267"/>
      <c r="Q70" s="267"/>
    </row>
    <row r="71" spans="1:18" ht="15.75" hidden="1" customHeight="1">
      <c r="C71" s="267"/>
      <c r="D71" s="267"/>
      <c r="E71" s="267"/>
      <c r="F71" s="267"/>
      <c r="G71" s="267"/>
      <c r="H71" s="267"/>
      <c r="I71" s="267"/>
      <c r="J71" s="267"/>
      <c r="K71" s="267"/>
      <c r="L71" s="267"/>
      <c r="M71" s="267"/>
      <c r="N71" s="267"/>
      <c r="O71" s="267"/>
      <c r="P71" s="267"/>
      <c r="Q71" s="267"/>
    </row>
    <row r="72" spans="1:18" ht="24" hidden="1" customHeight="1">
      <c r="C72" s="267"/>
      <c r="D72" s="267"/>
      <c r="E72" s="267"/>
      <c r="F72" s="267"/>
      <c r="G72" s="267"/>
      <c r="H72" s="267"/>
      <c r="I72" s="267"/>
      <c r="J72" s="267"/>
      <c r="K72" s="267"/>
      <c r="L72" s="267"/>
      <c r="M72" s="267"/>
      <c r="N72" s="267"/>
      <c r="O72" s="267"/>
      <c r="P72" s="267"/>
      <c r="Q72" s="267"/>
    </row>
    <row r="73" spans="1:18" ht="15.75" hidden="1" customHeight="1">
      <c r="L73" s="241"/>
      <c r="M73" s="241"/>
      <c r="N73" s="241"/>
      <c r="O73" s="241"/>
      <c r="P73" s="241"/>
      <c r="Q73" s="241"/>
    </row>
    <row r="74" spans="1:18" ht="15.75" hidden="1" customHeight="1">
      <c r="L74" s="241"/>
      <c r="M74" s="241"/>
      <c r="N74" s="241"/>
      <c r="O74" s="241"/>
      <c r="P74" s="241"/>
      <c r="Q74" s="241"/>
    </row>
    <row r="75" spans="1:18" ht="15.75" hidden="1" customHeight="1">
      <c r="L75" s="241"/>
      <c r="M75" s="241"/>
      <c r="N75" s="241"/>
      <c r="O75" s="241"/>
      <c r="P75" s="241"/>
      <c r="Q75" s="241"/>
    </row>
    <row r="76" spans="1:18" ht="15.75" hidden="1" customHeight="1">
      <c r="L76" s="241"/>
      <c r="M76" s="241"/>
      <c r="N76" s="241"/>
      <c r="O76" s="241"/>
      <c r="P76" s="241"/>
      <c r="Q76" s="241"/>
    </row>
    <row r="77" spans="1:18" ht="15.75" hidden="1" customHeight="1">
      <c r="L77" s="241"/>
      <c r="M77" s="241"/>
      <c r="N77" s="241"/>
      <c r="O77" s="241"/>
      <c r="P77" s="241"/>
      <c r="Q77" s="241"/>
    </row>
    <row r="78" spans="1:18" ht="15.75" hidden="1">
      <c r="D78" s="331"/>
      <c r="E78" s="331"/>
      <c r="F78" s="331"/>
      <c r="G78" s="331"/>
      <c r="H78" s="331"/>
      <c r="I78" s="331"/>
      <c r="J78" s="331"/>
      <c r="L78" s="241"/>
      <c r="M78" s="241"/>
      <c r="N78" s="241"/>
      <c r="O78" s="241"/>
      <c r="P78" s="241"/>
      <c r="Q78" s="241"/>
    </row>
    <row r="79" spans="1:18" ht="15.75" hidden="1">
      <c r="L79" s="241"/>
      <c r="M79" s="241"/>
      <c r="N79" s="241"/>
      <c r="O79" s="241"/>
      <c r="P79" s="241"/>
      <c r="Q79" s="241"/>
    </row>
    <row r="80" spans="1:18" ht="15.75" hidden="1">
      <c r="A80" s="48"/>
      <c r="B80" s="49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1"/>
      <c r="Q80" s="52"/>
      <c r="R80" s="48"/>
    </row>
    <row r="81" spans="1:18" ht="15.75" hidden="1">
      <c r="A81" s="48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1"/>
      <c r="Q81" s="52"/>
      <c r="R81" s="48"/>
    </row>
    <row r="82" spans="1:18" ht="15.75" hidden="1">
      <c r="A82" s="48"/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1"/>
      <c r="Q82" s="52"/>
      <c r="R82" s="48"/>
    </row>
    <row r="83" spans="1:18" ht="15.75" hidden="1"/>
    <row r="84" spans="1:18" ht="15.75" hidden="1"/>
    <row r="85" spans="1:18" ht="15.75" hidden="1"/>
    <row r="86" spans="1:18" ht="15.75" customHeight="1"/>
  </sheetData>
  <sheetProtection algorithmName="SHA-512" hashValue="9frF1nf4USQM55DOaVQzEs+ITcqQ9RNFUmFYMl5uXd2C/apQIorU0TTJ/wYBxsTQ2YIPP7kGsQPdzA08hOIA3A==" saltValue="YpawAER8WvTzwr/5+4ufFA==" spinCount="100000" sheet="1" objects="1" scenarios="1"/>
  <mergeCells count="124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C16:O16"/>
    <mergeCell ref="C17:O17"/>
    <mergeCell ref="B18:B31"/>
    <mergeCell ref="C18:Q18"/>
    <mergeCell ref="C19:Q19"/>
    <mergeCell ref="D20:G20"/>
    <mergeCell ref="K20:M20"/>
    <mergeCell ref="P20:Q29"/>
    <mergeCell ref="D21:G21"/>
    <mergeCell ref="D22:G22"/>
    <mergeCell ref="C29:M29"/>
    <mergeCell ref="C30:O30"/>
    <mergeCell ref="C31:O31"/>
    <mergeCell ref="P11:Q13"/>
    <mergeCell ref="C12:D13"/>
    <mergeCell ref="E12:G12"/>
    <mergeCell ref="H12:J12"/>
    <mergeCell ref="K12:L12"/>
    <mergeCell ref="C32:O32"/>
    <mergeCell ref="C33:O33"/>
    <mergeCell ref="C34:O34"/>
    <mergeCell ref="D23:G23"/>
    <mergeCell ref="D24:G24"/>
    <mergeCell ref="D25:G25"/>
    <mergeCell ref="D26:G26"/>
    <mergeCell ref="D27:G27"/>
    <mergeCell ref="D28:G28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44:O44"/>
    <mergeCell ref="C45:O45"/>
    <mergeCell ref="C46:O46"/>
    <mergeCell ref="C47:O47"/>
    <mergeCell ref="C48:Q48"/>
    <mergeCell ref="C49:G49"/>
    <mergeCell ref="H49:K49"/>
    <mergeCell ref="L49:O49"/>
    <mergeCell ref="C50:E50"/>
    <mergeCell ref="F50:G50"/>
    <mergeCell ref="H50:J50"/>
    <mergeCell ref="L50:N50"/>
    <mergeCell ref="C63:O63"/>
    <mergeCell ref="C55:E55"/>
    <mergeCell ref="F55:G55"/>
    <mergeCell ref="H55:J55"/>
    <mergeCell ref="L55:N55"/>
    <mergeCell ref="C56:E56"/>
    <mergeCell ref="F56:G56"/>
    <mergeCell ref="H56:J56"/>
    <mergeCell ref="L56:N56"/>
    <mergeCell ref="C57:O57"/>
    <mergeCell ref="C58:O58"/>
    <mergeCell ref="C59:O59"/>
    <mergeCell ref="C60:O60"/>
    <mergeCell ref="C61:O61"/>
    <mergeCell ref="C62:O62"/>
    <mergeCell ref="B48:B61"/>
    <mergeCell ref="C51:E51"/>
    <mergeCell ref="F51:G51"/>
    <mergeCell ref="H51:J51"/>
    <mergeCell ref="L51:N51"/>
    <mergeCell ref="C54:E54"/>
    <mergeCell ref="F54:G54"/>
    <mergeCell ref="H54:J54"/>
    <mergeCell ref="L54:N54"/>
    <mergeCell ref="C52:E52"/>
    <mergeCell ref="F52:G52"/>
    <mergeCell ref="H52:J52"/>
    <mergeCell ref="L52:N52"/>
    <mergeCell ref="F53:G53"/>
    <mergeCell ref="C53:E53"/>
    <mergeCell ref="H53:J53"/>
    <mergeCell ref="L53:N53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B64:B65"/>
    <mergeCell ref="C64:E65"/>
    <mergeCell ref="F64:I64"/>
    <mergeCell ref="J64:K64"/>
    <mergeCell ref="M64:N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C00000"/>
  </sheetPr>
  <dimension ref="A1:M157"/>
  <sheetViews>
    <sheetView workbookViewId="0">
      <selection activeCell="K34" sqref="K34"/>
    </sheetView>
  </sheetViews>
  <sheetFormatPr defaultColWidth="0" defaultRowHeight="12.75"/>
  <cols>
    <col min="1" max="8" width="9.140625" style="164" customWidth="1"/>
    <col min="9" max="9" width="10.85546875" style="164" customWidth="1"/>
    <col min="10" max="10" width="9.85546875" style="164" customWidth="1"/>
    <col min="11" max="11" width="9.140625" style="164" customWidth="1"/>
    <col min="12" max="12" width="9.140625" style="165" customWidth="1"/>
    <col min="13" max="13" width="0.7109375" customWidth="1"/>
    <col min="14" max="16384" width="8.85546875" hidden="1"/>
  </cols>
  <sheetData>
    <row r="1" spans="1:12" ht="18">
      <c r="A1" s="359" t="s">
        <v>157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1"/>
    </row>
    <row r="2" spans="1:12">
      <c r="A2" s="362" t="s">
        <v>158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4"/>
    </row>
    <row r="3" spans="1:12">
      <c r="A3" s="362" t="s">
        <v>159</v>
      </c>
      <c r="B3" s="363"/>
      <c r="C3" s="363"/>
      <c r="D3" s="363"/>
      <c r="E3" s="363"/>
      <c r="F3" s="363"/>
      <c r="G3" s="363"/>
      <c r="H3" s="363"/>
      <c r="I3" s="363"/>
      <c r="J3" s="363"/>
      <c r="K3" s="363"/>
      <c r="L3" s="364"/>
    </row>
    <row r="4" spans="1:12">
      <c r="A4" s="365" t="s">
        <v>160</v>
      </c>
      <c r="B4" s="366"/>
      <c r="C4" s="366"/>
      <c r="D4" s="366"/>
      <c r="E4" s="366"/>
      <c r="F4" s="366"/>
      <c r="G4" s="366"/>
      <c r="H4" s="366"/>
      <c r="I4" s="366"/>
      <c r="J4" s="366"/>
      <c r="K4" s="366"/>
      <c r="L4" s="367"/>
    </row>
    <row r="5" spans="1:12">
      <c r="A5" s="368" t="s">
        <v>161</v>
      </c>
      <c r="B5" s="369"/>
      <c r="C5" s="369"/>
      <c r="D5" s="369"/>
      <c r="E5" s="369"/>
      <c r="F5" s="369"/>
      <c r="G5" s="369"/>
      <c r="H5" s="369"/>
      <c r="I5" s="369"/>
      <c r="J5" s="369"/>
      <c r="K5" s="369"/>
      <c r="L5" s="370"/>
    </row>
    <row r="6" spans="1:12" ht="33" customHeight="1">
      <c r="A6" s="371" t="s">
        <v>343</v>
      </c>
      <c r="B6" s="372"/>
      <c r="C6" s="372"/>
      <c r="D6" s="372"/>
      <c r="E6" s="372"/>
      <c r="F6" s="372"/>
      <c r="G6" s="371" t="s">
        <v>162</v>
      </c>
      <c r="H6" s="371"/>
      <c r="I6" s="371"/>
      <c r="J6" s="371"/>
      <c r="K6" s="371"/>
      <c r="L6" s="371"/>
    </row>
    <row r="7" spans="1:12" ht="16.5" customHeight="1">
      <c r="A7" s="346" t="s">
        <v>341</v>
      </c>
      <c r="B7" s="347"/>
      <c r="C7" s="347"/>
      <c r="D7" s="347"/>
      <c r="E7" s="347"/>
      <c r="F7" s="348"/>
      <c r="G7" s="346" t="s">
        <v>339</v>
      </c>
      <c r="H7" s="347"/>
      <c r="I7" s="347"/>
      <c r="J7" s="347"/>
      <c r="K7" s="347"/>
      <c r="L7" s="349"/>
    </row>
    <row r="8" spans="1:12" ht="18.95" customHeight="1">
      <c r="A8" s="350" t="s">
        <v>337</v>
      </c>
      <c r="B8" s="351"/>
      <c r="C8" s="351"/>
      <c r="D8" s="351"/>
      <c r="E8" s="351"/>
      <c r="F8" s="352"/>
      <c r="G8" s="353" t="s">
        <v>340</v>
      </c>
      <c r="H8" s="354"/>
      <c r="I8" s="354"/>
      <c r="J8" s="354"/>
      <c r="K8" s="354"/>
      <c r="L8" s="355"/>
    </row>
    <row r="9" spans="1:12">
      <c r="A9" s="350" t="s">
        <v>338</v>
      </c>
      <c r="B9" s="351"/>
      <c r="C9" s="351"/>
      <c r="D9" s="351"/>
      <c r="E9" s="351"/>
      <c r="F9" s="352"/>
      <c r="G9" s="350" t="s">
        <v>338</v>
      </c>
      <c r="H9" s="351"/>
      <c r="I9" s="351"/>
      <c r="J9" s="351"/>
      <c r="K9" s="351"/>
      <c r="L9" s="352"/>
    </row>
    <row r="10" spans="1:12" ht="17.45" customHeight="1">
      <c r="A10" s="356"/>
      <c r="B10" s="357"/>
      <c r="C10" s="357"/>
      <c r="D10" s="357"/>
      <c r="E10" s="357"/>
      <c r="F10" s="358"/>
      <c r="G10" s="356"/>
      <c r="H10" s="357"/>
      <c r="I10" s="357"/>
      <c r="J10" s="357"/>
      <c r="K10" s="357"/>
      <c r="L10" s="358"/>
    </row>
    <row r="11" spans="1:12">
      <c r="A11" s="383" t="s">
        <v>163</v>
      </c>
      <c r="B11" s="382"/>
      <c r="C11" s="386"/>
      <c r="D11" s="383" t="s">
        <v>164</v>
      </c>
      <c r="E11" s="382"/>
      <c r="F11" s="386"/>
      <c r="G11" s="383" t="s">
        <v>165</v>
      </c>
      <c r="H11" s="382"/>
      <c r="I11" s="382"/>
      <c r="J11" s="382"/>
      <c r="K11" s="382"/>
      <c r="L11" s="386"/>
    </row>
    <row r="12" spans="1:12" ht="15" customHeight="1">
      <c r="A12" s="395"/>
      <c r="B12" s="396"/>
      <c r="C12" s="397"/>
      <c r="D12" s="398"/>
      <c r="E12" s="399"/>
      <c r="F12" s="400"/>
      <c r="G12" s="398" t="str">
        <f>'Salary Sheet'!M4</f>
        <v>XXXXXX</v>
      </c>
      <c r="H12" s="399"/>
      <c r="I12" s="399"/>
      <c r="J12" s="399"/>
      <c r="K12" s="399"/>
      <c r="L12" s="400"/>
    </row>
    <row r="13" spans="1:12">
      <c r="A13" s="74" t="s">
        <v>166</v>
      </c>
      <c r="B13" s="75"/>
      <c r="C13" s="76"/>
      <c r="D13" s="373"/>
      <c r="E13" s="374"/>
      <c r="F13" s="375"/>
      <c r="G13" s="382" t="s">
        <v>167</v>
      </c>
      <c r="H13" s="382"/>
      <c r="I13" s="382"/>
      <c r="J13" s="383" t="s">
        <v>168</v>
      </c>
      <c r="K13" s="384"/>
      <c r="L13" s="385"/>
    </row>
    <row r="14" spans="1:12">
      <c r="A14" s="77" t="s">
        <v>169</v>
      </c>
      <c r="B14" s="78"/>
      <c r="C14" s="79"/>
      <c r="D14" s="376"/>
      <c r="E14" s="377"/>
      <c r="F14" s="378"/>
      <c r="G14" s="383" t="s">
        <v>170</v>
      </c>
      <c r="H14" s="386"/>
      <c r="I14" s="80" t="s">
        <v>171</v>
      </c>
      <c r="J14" s="387" t="s">
        <v>362</v>
      </c>
      <c r="K14" s="388"/>
      <c r="L14" s="389"/>
    </row>
    <row r="15" spans="1:12">
      <c r="A15" s="81" t="s">
        <v>172</v>
      </c>
      <c r="B15" s="82"/>
      <c r="C15" s="83"/>
      <c r="D15" s="379"/>
      <c r="E15" s="380"/>
      <c r="F15" s="381"/>
      <c r="G15" s="393" t="s">
        <v>360</v>
      </c>
      <c r="H15" s="394"/>
      <c r="I15" s="84" t="s">
        <v>361</v>
      </c>
      <c r="J15" s="390"/>
      <c r="K15" s="391"/>
      <c r="L15" s="392"/>
    </row>
    <row r="16" spans="1:12">
      <c r="A16" s="81" t="s">
        <v>173</v>
      </c>
      <c r="B16" s="82"/>
      <c r="C16" s="82"/>
      <c r="D16" s="85"/>
      <c r="E16" s="85"/>
      <c r="F16" s="85"/>
      <c r="G16" s="86"/>
      <c r="H16" s="86"/>
      <c r="I16" s="86"/>
      <c r="J16" s="86"/>
      <c r="K16" s="86"/>
      <c r="L16" s="87"/>
    </row>
    <row r="17" spans="1:12">
      <c r="A17" s="371" t="s">
        <v>174</v>
      </c>
      <c r="B17" s="371"/>
      <c r="C17" s="401" t="s">
        <v>175</v>
      </c>
      <c r="D17" s="401"/>
      <c r="E17" s="401"/>
      <c r="F17" s="402" t="s">
        <v>176</v>
      </c>
      <c r="G17" s="402"/>
      <c r="H17" s="403" t="s">
        <v>177</v>
      </c>
      <c r="I17" s="404"/>
      <c r="J17" s="405"/>
      <c r="K17" s="401" t="s">
        <v>178</v>
      </c>
      <c r="L17" s="401"/>
    </row>
    <row r="18" spans="1:12">
      <c r="A18" s="406" t="s">
        <v>179</v>
      </c>
      <c r="B18" s="407"/>
      <c r="C18" s="408"/>
      <c r="D18" s="409"/>
      <c r="E18" s="410"/>
      <c r="F18" s="411"/>
      <c r="G18" s="412"/>
      <c r="H18" s="408"/>
      <c r="I18" s="409"/>
      <c r="J18" s="410"/>
      <c r="K18" s="413"/>
      <c r="L18" s="414"/>
    </row>
    <row r="19" spans="1:12">
      <c r="A19" s="406" t="s">
        <v>180</v>
      </c>
      <c r="B19" s="407"/>
      <c r="C19" s="408"/>
      <c r="D19" s="409"/>
      <c r="E19" s="410"/>
      <c r="F19" s="411"/>
      <c r="G19" s="412"/>
      <c r="H19" s="408"/>
      <c r="I19" s="409"/>
      <c r="J19" s="410"/>
      <c r="K19" s="413"/>
      <c r="L19" s="414"/>
    </row>
    <row r="20" spans="1:12">
      <c r="A20" s="406" t="s">
        <v>181</v>
      </c>
      <c r="B20" s="407"/>
      <c r="C20" s="408"/>
      <c r="D20" s="409"/>
      <c r="E20" s="410"/>
      <c r="F20" s="411"/>
      <c r="G20" s="412"/>
      <c r="H20" s="408"/>
      <c r="I20" s="409"/>
      <c r="J20" s="410"/>
      <c r="K20" s="413"/>
      <c r="L20" s="415"/>
    </row>
    <row r="21" spans="1:12">
      <c r="A21" s="406" t="s">
        <v>182</v>
      </c>
      <c r="B21" s="407"/>
      <c r="C21" s="408"/>
      <c r="D21" s="409"/>
      <c r="E21" s="410"/>
      <c r="F21" s="411"/>
      <c r="G21" s="412"/>
      <c r="H21" s="408"/>
      <c r="I21" s="409"/>
      <c r="J21" s="410"/>
      <c r="K21" s="413"/>
      <c r="L21" s="415"/>
    </row>
    <row r="22" spans="1:12">
      <c r="A22" s="383" t="s">
        <v>183</v>
      </c>
      <c r="B22" s="386"/>
      <c r="C22" s="416"/>
      <c r="D22" s="417"/>
      <c r="E22" s="418"/>
      <c r="F22" s="419"/>
      <c r="G22" s="420"/>
      <c r="H22" s="416"/>
      <c r="I22" s="417"/>
      <c r="J22" s="418"/>
      <c r="K22" s="419"/>
      <c r="L22" s="420"/>
    </row>
    <row r="23" spans="1:12">
      <c r="A23" s="428" t="s">
        <v>184</v>
      </c>
      <c r="B23" s="429"/>
      <c r="C23" s="429"/>
      <c r="D23" s="429"/>
      <c r="E23" s="430"/>
      <c r="F23" s="430"/>
      <c r="G23" s="430"/>
      <c r="H23" s="430"/>
      <c r="I23" s="430"/>
      <c r="J23" s="430"/>
      <c r="K23" s="430"/>
      <c r="L23" s="431"/>
    </row>
    <row r="24" spans="1:12">
      <c r="A24" s="88" t="s">
        <v>185</v>
      </c>
      <c r="B24" s="432" t="s">
        <v>186</v>
      </c>
      <c r="C24" s="432"/>
      <c r="D24" s="433"/>
      <c r="E24" s="434" t="s">
        <v>187</v>
      </c>
      <c r="F24" s="435"/>
      <c r="G24" s="435"/>
      <c r="H24" s="435"/>
      <c r="I24" s="436"/>
      <c r="J24" s="436"/>
      <c r="K24" s="435"/>
      <c r="L24" s="437"/>
    </row>
    <row r="25" spans="1:12">
      <c r="A25" s="89"/>
      <c r="B25" s="438" t="s">
        <v>188</v>
      </c>
      <c r="C25" s="438"/>
      <c r="D25" s="438"/>
      <c r="E25" s="439" t="s">
        <v>189</v>
      </c>
      <c r="F25" s="440"/>
      <c r="G25" s="439" t="s">
        <v>190</v>
      </c>
      <c r="H25" s="441"/>
      <c r="I25" s="439" t="s">
        <v>191</v>
      </c>
      <c r="J25" s="441"/>
      <c r="K25" s="442" t="s">
        <v>192</v>
      </c>
      <c r="L25" s="443"/>
    </row>
    <row r="26" spans="1:12">
      <c r="A26" s="89"/>
      <c r="B26" s="90"/>
      <c r="C26" s="90" t="s">
        <v>193</v>
      </c>
      <c r="D26" s="90"/>
      <c r="E26" s="445" t="s">
        <v>194</v>
      </c>
      <c r="F26" s="446"/>
      <c r="G26" s="445" t="s">
        <v>194</v>
      </c>
      <c r="H26" s="447"/>
      <c r="I26" s="445" t="s">
        <v>194</v>
      </c>
      <c r="J26" s="447"/>
      <c r="K26" s="421" t="s">
        <v>195</v>
      </c>
      <c r="L26" s="422"/>
    </row>
    <row r="27" spans="1:12">
      <c r="A27" s="91"/>
      <c r="B27" s="423"/>
      <c r="C27" s="423"/>
      <c r="D27" s="423"/>
      <c r="E27" s="92"/>
      <c r="F27" s="93"/>
      <c r="G27" s="424"/>
      <c r="H27" s="425"/>
      <c r="I27" s="426" t="s">
        <v>196</v>
      </c>
      <c r="J27" s="427"/>
      <c r="K27" s="94"/>
      <c r="L27" s="95"/>
    </row>
    <row r="28" spans="1:12">
      <c r="A28" s="80">
        <v>1</v>
      </c>
      <c r="B28" s="408"/>
      <c r="C28" s="409"/>
      <c r="D28" s="410"/>
      <c r="E28" s="411"/>
      <c r="F28" s="412"/>
      <c r="G28" s="408"/>
      <c r="H28" s="410"/>
      <c r="I28" s="444"/>
      <c r="J28" s="444"/>
      <c r="K28" s="167"/>
      <c r="L28" s="167"/>
    </row>
    <row r="29" spans="1:12">
      <c r="A29" s="96">
        <v>2</v>
      </c>
      <c r="B29" s="408"/>
      <c r="C29" s="409"/>
      <c r="D29" s="410"/>
      <c r="E29" s="411"/>
      <c r="F29" s="412"/>
      <c r="G29" s="408"/>
      <c r="H29" s="410"/>
      <c r="I29" s="444"/>
      <c r="J29" s="444"/>
      <c r="K29" s="167"/>
      <c r="L29" s="167"/>
    </row>
    <row r="30" spans="1:12">
      <c r="A30" s="96">
        <v>3</v>
      </c>
      <c r="B30" s="408"/>
      <c r="C30" s="409"/>
      <c r="D30" s="410"/>
      <c r="E30" s="168"/>
      <c r="F30" s="169"/>
      <c r="G30" s="170"/>
      <c r="H30" s="171"/>
      <c r="I30" s="172"/>
      <c r="J30" s="173"/>
      <c r="K30" s="167"/>
      <c r="L30" s="167"/>
    </row>
    <row r="31" spans="1:12">
      <c r="A31" s="96">
        <v>4</v>
      </c>
      <c r="B31" s="408"/>
      <c r="C31" s="409"/>
      <c r="D31" s="410"/>
      <c r="E31" s="168"/>
      <c r="F31" s="169"/>
      <c r="G31" s="170"/>
      <c r="H31" s="171"/>
      <c r="I31" s="170"/>
      <c r="J31" s="171"/>
      <c r="K31" s="167"/>
      <c r="L31" s="167"/>
    </row>
    <row r="32" spans="1:12">
      <c r="A32" s="96">
        <v>5</v>
      </c>
      <c r="B32" s="408"/>
      <c r="C32" s="409"/>
      <c r="D32" s="410"/>
      <c r="E32" s="168"/>
      <c r="F32" s="169"/>
      <c r="G32" s="170"/>
      <c r="H32" s="171"/>
      <c r="I32" s="170"/>
      <c r="J32" s="171"/>
      <c r="K32" s="167"/>
      <c r="L32" s="167"/>
    </row>
    <row r="33" spans="1:12">
      <c r="A33" s="96">
        <v>6</v>
      </c>
      <c r="B33" s="408"/>
      <c r="C33" s="409"/>
      <c r="D33" s="410"/>
      <c r="E33" s="168"/>
      <c r="F33" s="169"/>
      <c r="G33" s="170"/>
      <c r="H33" s="171"/>
      <c r="I33" s="170"/>
      <c r="J33" s="171"/>
      <c r="K33" s="167"/>
      <c r="L33" s="167"/>
    </row>
    <row r="34" spans="1:12">
      <c r="A34" s="96">
        <v>7</v>
      </c>
      <c r="B34" s="408"/>
      <c r="C34" s="409"/>
      <c r="D34" s="410"/>
      <c r="E34" s="168"/>
      <c r="F34" s="169"/>
      <c r="G34" s="170"/>
      <c r="H34" s="171"/>
      <c r="I34" s="170"/>
      <c r="J34" s="171"/>
      <c r="K34" s="167"/>
      <c r="L34" s="167"/>
    </row>
    <row r="35" spans="1:12">
      <c r="A35" s="96">
        <v>8</v>
      </c>
      <c r="B35" s="408"/>
      <c r="C35" s="409"/>
      <c r="D35" s="410"/>
      <c r="E35" s="168"/>
      <c r="F35" s="169"/>
      <c r="G35" s="170"/>
      <c r="H35" s="171"/>
      <c r="I35" s="170"/>
      <c r="J35" s="171"/>
      <c r="K35" s="167"/>
      <c r="L35" s="167"/>
    </row>
    <row r="36" spans="1:12">
      <c r="A36" s="96">
        <v>9</v>
      </c>
      <c r="B36" s="408"/>
      <c r="C36" s="409"/>
      <c r="D36" s="410"/>
      <c r="E36" s="411"/>
      <c r="F36" s="412"/>
      <c r="G36" s="408"/>
      <c r="H36" s="410"/>
      <c r="I36" s="408"/>
      <c r="J36" s="410"/>
      <c r="K36" s="167"/>
      <c r="L36" s="167"/>
    </row>
    <row r="37" spans="1:12">
      <c r="A37" s="96">
        <v>10</v>
      </c>
      <c r="B37" s="408"/>
      <c r="C37" s="409"/>
      <c r="D37" s="410"/>
      <c r="E37" s="411"/>
      <c r="F37" s="412"/>
      <c r="G37" s="408"/>
      <c r="H37" s="410"/>
      <c r="I37" s="408"/>
      <c r="J37" s="410"/>
      <c r="K37" s="167"/>
      <c r="L37" s="167"/>
    </row>
    <row r="38" spans="1:12">
      <c r="A38" s="96">
        <v>11</v>
      </c>
      <c r="B38" s="408"/>
      <c r="C38" s="409"/>
      <c r="D38" s="410"/>
      <c r="E38" s="411"/>
      <c r="F38" s="412"/>
      <c r="G38" s="408"/>
      <c r="H38" s="410"/>
      <c r="I38" s="408"/>
      <c r="J38" s="410"/>
      <c r="K38" s="167"/>
      <c r="L38" s="167"/>
    </row>
    <row r="39" spans="1:12">
      <c r="A39" s="96">
        <v>12</v>
      </c>
      <c r="B39" s="408"/>
      <c r="C39" s="409"/>
      <c r="D39" s="410"/>
      <c r="E39" s="411"/>
      <c r="F39" s="412"/>
      <c r="G39" s="408"/>
      <c r="H39" s="410"/>
      <c r="I39" s="452"/>
      <c r="J39" s="453"/>
      <c r="K39" s="167"/>
      <c r="L39" s="167"/>
    </row>
    <row r="40" spans="1:12">
      <c r="A40" s="96">
        <v>13</v>
      </c>
      <c r="B40" s="408"/>
      <c r="C40" s="409"/>
      <c r="D40" s="410"/>
      <c r="E40" s="168"/>
      <c r="F40" s="169"/>
      <c r="G40" s="170"/>
      <c r="H40" s="171"/>
      <c r="I40" s="174"/>
      <c r="J40" s="175"/>
      <c r="K40" s="167"/>
      <c r="L40" s="167"/>
    </row>
    <row r="41" spans="1:12">
      <c r="A41" s="91" t="s">
        <v>197</v>
      </c>
      <c r="B41" s="448"/>
      <c r="C41" s="449"/>
      <c r="D41" s="450"/>
      <c r="E41" s="413"/>
      <c r="F41" s="415"/>
      <c r="G41" s="448"/>
      <c r="H41" s="450"/>
      <c r="I41" s="451"/>
      <c r="J41" s="451"/>
      <c r="K41" s="176"/>
      <c r="L41" s="176"/>
    </row>
    <row r="42" spans="1:12">
      <c r="A42" s="81"/>
      <c r="B42" s="97"/>
      <c r="C42" s="97"/>
      <c r="D42" s="97"/>
      <c r="E42" s="98"/>
      <c r="F42" s="98"/>
      <c r="G42" s="97"/>
      <c r="H42" s="97"/>
      <c r="I42" s="86"/>
      <c r="J42" s="86"/>
      <c r="K42" s="86"/>
      <c r="L42" s="95"/>
    </row>
    <row r="43" spans="1:12">
      <c r="A43" s="428" t="s">
        <v>198</v>
      </c>
      <c r="B43" s="429"/>
      <c r="C43" s="429"/>
      <c r="D43" s="429"/>
      <c r="E43" s="430"/>
      <c r="F43" s="430"/>
      <c r="G43" s="430"/>
      <c r="H43" s="430"/>
      <c r="I43" s="430"/>
      <c r="J43" s="430"/>
      <c r="K43" s="430"/>
      <c r="L43" s="431"/>
    </row>
    <row r="44" spans="1:12">
      <c r="A44" s="88" t="s">
        <v>185</v>
      </c>
      <c r="B44" s="432" t="s">
        <v>186</v>
      </c>
      <c r="C44" s="432"/>
      <c r="D44" s="433"/>
      <c r="E44" s="434" t="s">
        <v>199</v>
      </c>
      <c r="F44" s="435"/>
      <c r="G44" s="435"/>
      <c r="H44" s="435"/>
      <c r="I44" s="436"/>
      <c r="J44" s="436"/>
      <c r="K44" s="435"/>
      <c r="L44" s="437"/>
    </row>
    <row r="45" spans="1:12">
      <c r="A45" s="89"/>
      <c r="B45" s="438" t="s">
        <v>188</v>
      </c>
      <c r="C45" s="438"/>
      <c r="D45" s="438"/>
      <c r="E45" s="439" t="s">
        <v>200</v>
      </c>
      <c r="F45" s="440"/>
      <c r="G45" s="439" t="s">
        <v>201</v>
      </c>
      <c r="H45" s="441"/>
      <c r="I45" s="439" t="s">
        <v>202</v>
      </c>
      <c r="J45" s="441"/>
      <c r="K45" s="442" t="s">
        <v>192</v>
      </c>
      <c r="L45" s="443"/>
    </row>
    <row r="46" spans="1:12">
      <c r="A46" s="89"/>
      <c r="B46" s="90"/>
      <c r="C46" s="90" t="s">
        <v>193</v>
      </c>
      <c r="D46" s="90"/>
      <c r="E46" s="445" t="s">
        <v>203</v>
      </c>
      <c r="F46" s="446"/>
      <c r="G46" s="445" t="s">
        <v>60</v>
      </c>
      <c r="H46" s="447"/>
      <c r="I46" s="445" t="s">
        <v>204</v>
      </c>
      <c r="J46" s="447"/>
      <c r="K46" s="421" t="s">
        <v>195</v>
      </c>
      <c r="L46" s="422"/>
    </row>
    <row r="47" spans="1:12">
      <c r="A47" s="91"/>
      <c r="B47" s="423"/>
      <c r="C47" s="423"/>
      <c r="D47" s="423"/>
      <c r="E47" s="92"/>
      <c r="F47" s="93"/>
      <c r="G47" s="424" t="s">
        <v>196</v>
      </c>
      <c r="H47" s="425"/>
      <c r="I47" s="426"/>
      <c r="J47" s="427"/>
      <c r="K47" s="94"/>
      <c r="L47" s="95"/>
    </row>
    <row r="48" spans="1:12">
      <c r="A48" s="80">
        <v>1</v>
      </c>
      <c r="B48" s="408"/>
      <c r="C48" s="409"/>
      <c r="D48" s="410"/>
      <c r="E48" s="177"/>
      <c r="F48" s="169"/>
      <c r="G48" s="408"/>
      <c r="H48" s="410"/>
      <c r="I48" s="454"/>
      <c r="J48" s="444"/>
      <c r="K48" s="167"/>
      <c r="L48" s="167"/>
    </row>
    <row r="49" spans="1:12">
      <c r="A49" s="96">
        <v>2</v>
      </c>
      <c r="B49" s="408"/>
      <c r="C49" s="409"/>
      <c r="D49" s="410"/>
      <c r="E49" s="177"/>
      <c r="F49" s="169"/>
      <c r="G49" s="408"/>
      <c r="H49" s="410"/>
      <c r="I49" s="454"/>
      <c r="J49" s="444"/>
      <c r="K49" s="167"/>
      <c r="L49" s="167"/>
    </row>
    <row r="50" spans="1:12">
      <c r="A50" s="96">
        <v>3</v>
      </c>
      <c r="B50" s="408"/>
      <c r="C50" s="409"/>
      <c r="D50" s="410"/>
      <c r="E50" s="177"/>
      <c r="F50" s="169"/>
      <c r="G50" s="408"/>
      <c r="H50" s="410"/>
      <c r="I50" s="456"/>
      <c r="J50" s="457"/>
      <c r="K50" s="167"/>
      <c r="L50" s="167"/>
    </row>
    <row r="51" spans="1:12">
      <c r="A51" s="96">
        <v>4</v>
      </c>
      <c r="B51" s="408"/>
      <c r="C51" s="409"/>
      <c r="D51" s="410"/>
      <c r="E51" s="177"/>
      <c r="F51" s="169"/>
      <c r="G51" s="408"/>
      <c r="H51" s="410"/>
      <c r="I51" s="455"/>
      <c r="J51" s="410"/>
      <c r="K51" s="167"/>
      <c r="L51" s="167"/>
    </row>
    <row r="52" spans="1:12">
      <c r="A52" s="96">
        <v>5</v>
      </c>
      <c r="B52" s="408"/>
      <c r="C52" s="409"/>
      <c r="D52" s="410"/>
      <c r="E52" s="177"/>
      <c r="F52" s="169"/>
      <c r="G52" s="408"/>
      <c r="H52" s="410"/>
      <c r="I52" s="455"/>
      <c r="J52" s="410"/>
      <c r="K52" s="167"/>
      <c r="L52" s="167"/>
    </row>
    <row r="53" spans="1:12">
      <c r="A53" s="96">
        <v>6</v>
      </c>
      <c r="B53" s="408"/>
      <c r="C53" s="409"/>
      <c r="D53" s="410"/>
      <c r="E53" s="177"/>
      <c r="F53" s="169"/>
      <c r="G53" s="408"/>
      <c r="H53" s="410"/>
      <c r="I53" s="455"/>
      <c r="J53" s="410"/>
      <c r="K53" s="167"/>
      <c r="L53" s="167"/>
    </row>
    <row r="54" spans="1:12">
      <c r="A54" s="96">
        <v>7</v>
      </c>
      <c r="B54" s="408"/>
      <c r="C54" s="409"/>
      <c r="D54" s="410"/>
      <c r="E54" s="177"/>
      <c r="F54" s="169"/>
      <c r="G54" s="408"/>
      <c r="H54" s="410"/>
      <c r="I54" s="455"/>
      <c r="J54" s="410"/>
      <c r="K54" s="167"/>
      <c r="L54" s="167"/>
    </row>
    <row r="55" spans="1:12">
      <c r="A55" s="96">
        <v>8</v>
      </c>
      <c r="B55" s="408"/>
      <c r="C55" s="409"/>
      <c r="D55" s="410"/>
      <c r="E55" s="177"/>
      <c r="F55" s="169"/>
      <c r="G55" s="408"/>
      <c r="H55" s="410"/>
      <c r="I55" s="455"/>
      <c r="J55" s="410"/>
      <c r="K55" s="167"/>
      <c r="L55" s="167"/>
    </row>
    <row r="56" spans="1:12">
      <c r="A56" s="96">
        <v>9</v>
      </c>
      <c r="B56" s="408"/>
      <c r="C56" s="409"/>
      <c r="D56" s="410"/>
      <c r="E56" s="177"/>
      <c r="F56" s="169"/>
      <c r="G56" s="408"/>
      <c r="H56" s="410"/>
      <c r="I56" s="455"/>
      <c r="J56" s="410"/>
      <c r="K56" s="167"/>
      <c r="L56" s="167"/>
    </row>
    <row r="57" spans="1:12">
      <c r="A57" s="96">
        <v>10</v>
      </c>
      <c r="B57" s="408"/>
      <c r="C57" s="409"/>
      <c r="D57" s="410"/>
      <c r="E57" s="177"/>
      <c r="F57" s="169"/>
      <c r="G57" s="408"/>
      <c r="H57" s="410"/>
      <c r="I57" s="455"/>
      <c r="J57" s="410"/>
      <c r="K57" s="167"/>
      <c r="L57" s="167"/>
    </row>
    <row r="58" spans="1:12">
      <c r="A58" s="96">
        <v>11</v>
      </c>
      <c r="B58" s="408"/>
      <c r="C58" s="409"/>
      <c r="D58" s="410"/>
      <c r="E58" s="177"/>
      <c r="F58" s="169"/>
      <c r="G58" s="408"/>
      <c r="H58" s="410"/>
      <c r="I58" s="455"/>
      <c r="J58" s="410"/>
      <c r="K58" s="167"/>
      <c r="L58" s="167"/>
    </row>
    <row r="59" spans="1:12">
      <c r="A59" s="96">
        <v>12</v>
      </c>
      <c r="B59" s="408"/>
      <c r="C59" s="409"/>
      <c r="D59" s="410"/>
      <c r="E59" s="177"/>
      <c r="F59" s="169"/>
      <c r="G59" s="408"/>
      <c r="H59" s="410"/>
      <c r="I59" s="455"/>
      <c r="J59" s="410"/>
      <c r="K59" s="167"/>
      <c r="L59" s="167"/>
    </row>
    <row r="60" spans="1:12">
      <c r="A60" s="96">
        <v>13</v>
      </c>
      <c r="B60" s="408"/>
      <c r="C60" s="409"/>
      <c r="D60" s="410"/>
      <c r="E60" s="177"/>
      <c r="F60" s="169"/>
      <c r="G60" s="170"/>
      <c r="H60" s="178"/>
      <c r="I60" s="179"/>
      <c r="J60" s="178"/>
      <c r="K60" s="178"/>
      <c r="L60" s="171"/>
    </row>
    <row r="61" spans="1:12">
      <c r="A61" s="99" t="s">
        <v>197</v>
      </c>
      <c r="B61" s="416">
        <f>SUM(B48:D59)</f>
        <v>0</v>
      </c>
      <c r="C61" s="417"/>
      <c r="D61" s="418"/>
      <c r="E61" s="458"/>
      <c r="F61" s="415"/>
      <c r="G61" s="448"/>
      <c r="H61" s="449"/>
      <c r="I61" s="449"/>
      <c r="J61" s="449"/>
      <c r="K61" s="449"/>
      <c r="L61" s="450"/>
    </row>
    <row r="62" spans="1:12">
      <c r="A62" s="459" t="s">
        <v>205</v>
      </c>
      <c r="B62" s="460"/>
      <c r="C62" s="460"/>
      <c r="D62" s="460"/>
      <c r="E62" s="460"/>
      <c r="F62" s="460"/>
      <c r="G62" s="460"/>
      <c r="H62" s="460"/>
      <c r="I62" s="460"/>
      <c r="J62" s="460"/>
      <c r="K62" s="460"/>
      <c r="L62" s="461"/>
    </row>
    <row r="63" spans="1:12">
      <c r="A63" s="100" t="s">
        <v>206</v>
      </c>
      <c r="B63" s="462" t="str">
        <f>A7</f>
        <v>Anil Kumar Sharma</v>
      </c>
      <c r="C63" s="462"/>
      <c r="D63" s="462"/>
      <c r="E63" s="101" t="s">
        <v>207</v>
      </c>
      <c r="F63" s="102"/>
      <c r="G63" s="409"/>
      <c r="H63" s="463"/>
      <c r="I63" s="463"/>
      <c r="J63" s="101" t="s">
        <v>208</v>
      </c>
      <c r="K63" s="102"/>
      <c r="L63" s="103"/>
    </row>
    <row r="64" spans="1:12">
      <c r="A64" s="467" t="str">
        <f>A8</f>
        <v>Block Education Officer</v>
      </c>
      <c r="B64" s="468"/>
      <c r="C64" s="468"/>
      <c r="D64" s="104" t="s">
        <v>209</v>
      </c>
      <c r="E64" s="78"/>
      <c r="F64" s="105"/>
      <c r="G64" s="105"/>
      <c r="H64" s="105"/>
      <c r="I64" s="106">
        <f>H22</f>
        <v>0</v>
      </c>
      <c r="J64" s="469" t="s">
        <v>210</v>
      </c>
      <c r="K64" s="469"/>
      <c r="L64" s="186"/>
    </row>
    <row r="65" spans="1:12">
      <c r="A65" s="470"/>
      <c r="B65" s="471"/>
      <c r="C65" s="471"/>
      <c r="D65" s="471"/>
      <c r="E65" s="471"/>
      <c r="F65" s="107" t="s">
        <v>211</v>
      </c>
      <c r="G65" s="108"/>
      <c r="H65" s="108"/>
      <c r="I65" s="108"/>
      <c r="J65" s="108"/>
      <c r="K65" s="108"/>
      <c r="L65" s="109"/>
    </row>
    <row r="66" spans="1:12">
      <c r="A66" s="472" t="s">
        <v>212</v>
      </c>
      <c r="B66" s="473"/>
      <c r="C66" s="473"/>
      <c r="D66" s="473"/>
      <c r="E66" s="473"/>
      <c r="F66" s="473"/>
      <c r="G66" s="473"/>
      <c r="H66" s="473"/>
      <c r="I66" s="473"/>
      <c r="J66" s="473"/>
      <c r="K66" s="473"/>
      <c r="L66" s="474"/>
    </row>
    <row r="67" spans="1:12">
      <c r="A67" s="475"/>
      <c r="B67" s="476"/>
      <c r="C67" s="476"/>
      <c r="D67" s="476"/>
      <c r="E67" s="476"/>
      <c r="F67" s="476"/>
      <c r="G67" s="476"/>
      <c r="H67" s="476"/>
      <c r="I67" s="476"/>
      <c r="J67" s="476"/>
      <c r="K67" s="476"/>
      <c r="L67" s="477"/>
    </row>
    <row r="68" spans="1:12">
      <c r="A68" s="478" t="s">
        <v>213</v>
      </c>
      <c r="B68" s="479"/>
      <c r="C68" s="110"/>
      <c r="D68" s="110"/>
      <c r="E68" s="110"/>
      <c r="F68" s="110"/>
      <c r="G68" s="110"/>
      <c r="H68" s="110"/>
      <c r="I68" s="110"/>
      <c r="J68" s="110"/>
      <c r="K68" s="110"/>
      <c r="L68" s="111"/>
    </row>
    <row r="69" spans="1:12">
      <c r="A69" s="464" t="s">
        <v>214</v>
      </c>
      <c r="B69" s="465"/>
      <c r="C69" s="465"/>
      <c r="D69" s="465"/>
      <c r="E69" s="465"/>
      <c r="F69" s="465"/>
      <c r="G69" s="465"/>
      <c r="H69" s="465"/>
      <c r="I69" s="465"/>
      <c r="J69" s="465"/>
      <c r="K69" s="465"/>
      <c r="L69" s="466"/>
    </row>
    <row r="70" spans="1:12">
      <c r="A70" s="464" t="s">
        <v>215</v>
      </c>
      <c r="B70" s="465"/>
      <c r="C70" s="465"/>
      <c r="D70" s="465"/>
      <c r="E70" s="465"/>
      <c r="F70" s="465"/>
      <c r="G70" s="465"/>
      <c r="H70" s="465"/>
      <c r="I70" s="465"/>
      <c r="J70" s="465"/>
      <c r="K70" s="465"/>
      <c r="L70" s="466"/>
    </row>
    <row r="71" spans="1:12">
      <c r="A71" s="464" t="s">
        <v>216</v>
      </c>
      <c r="B71" s="465"/>
      <c r="C71" s="465"/>
      <c r="D71" s="465"/>
      <c r="E71" s="465"/>
      <c r="F71" s="465"/>
      <c r="G71" s="465"/>
      <c r="H71" s="465"/>
      <c r="I71" s="465"/>
      <c r="J71" s="465"/>
      <c r="K71" s="465"/>
      <c r="L71" s="466"/>
    </row>
    <row r="72" spans="1:12">
      <c r="A72" s="464" t="s">
        <v>217</v>
      </c>
      <c r="B72" s="465"/>
      <c r="C72" s="465"/>
      <c r="D72" s="465"/>
      <c r="E72" s="465"/>
      <c r="F72" s="465"/>
      <c r="G72" s="465"/>
      <c r="H72" s="465"/>
      <c r="I72" s="465"/>
      <c r="J72" s="465"/>
      <c r="K72" s="465"/>
      <c r="L72" s="466"/>
    </row>
    <row r="73" spans="1:12">
      <c r="A73" s="464" t="s">
        <v>218</v>
      </c>
      <c r="B73" s="465"/>
      <c r="C73" s="465"/>
      <c r="D73" s="465"/>
      <c r="E73" s="465"/>
      <c r="F73" s="465"/>
      <c r="G73" s="465"/>
      <c r="H73" s="112"/>
      <c r="I73" s="112"/>
      <c r="J73" s="112"/>
      <c r="K73" s="112"/>
      <c r="L73" s="113"/>
    </row>
    <row r="74" spans="1:12">
      <c r="A74" s="464" t="s">
        <v>219</v>
      </c>
      <c r="B74" s="465"/>
      <c r="C74" s="465"/>
      <c r="D74" s="465"/>
      <c r="E74" s="465"/>
      <c r="F74" s="465"/>
      <c r="G74" s="465"/>
      <c r="H74" s="465"/>
      <c r="I74" s="465"/>
      <c r="J74" s="465"/>
      <c r="K74" s="465"/>
      <c r="L74" s="466"/>
    </row>
    <row r="75" spans="1:12">
      <c r="A75" s="464" t="s">
        <v>220</v>
      </c>
      <c r="B75" s="465"/>
      <c r="C75" s="465"/>
      <c r="D75" s="465"/>
      <c r="E75" s="465"/>
      <c r="F75" s="465"/>
      <c r="G75" s="465"/>
      <c r="H75" s="465"/>
      <c r="I75" s="465"/>
      <c r="J75" s="465"/>
      <c r="K75" s="465"/>
      <c r="L75" s="466"/>
    </row>
    <row r="76" spans="1:12">
      <c r="A76" s="464" t="s">
        <v>221</v>
      </c>
      <c r="B76" s="465"/>
      <c r="C76" s="465"/>
      <c r="D76" s="465"/>
      <c r="E76" s="465"/>
      <c r="F76" s="465"/>
      <c r="G76" s="465"/>
      <c r="H76" s="465"/>
      <c r="I76" s="465"/>
      <c r="J76" s="465"/>
      <c r="K76" s="465"/>
      <c r="L76" s="466"/>
    </row>
    <row r="77" spans="1:12">
      <c r="A77" s="464" t="s">
        <v>222</v>
      </c>
      <c r="B77" s="465"/>
      <c r="C77" s="465"/>
      <c r="D77" s="465"/>
      <c r="E77" s="465"/>
      <c r="F77" s="465"/>
      <c r="G77" s="465"/>
      <c r="H77" s="465"/>
      <c r="I77" s="465"/>
      <c r="J77" s="465"/>
      <c r="K77" s="465"/>
      <c r="L77" s="466"/>
    </row>
    <row r="78" spans="1:12">
      <c r="A78" s="472" t="s">
        <v>223</v>
      </c>
      <c r="B78" s="473"/>
      <c r="C78" s="473"/>
      <c r="D78" s="473"/>
      <c r="E78" s="473"/>
      <c r="F78" s="473"/>
      <c r="G78" s="473"/>
      <c r="H78" s="473"/>
      <c r="I78" s="473"/>
      <c r="J78" s="473"/>
      <c r="K78" s="473"/>
      <c r="L78" s="474"/>
    </row>
    <row r="79" spans="1:12">
      <c r="A79" s="472" t="s">
        <v>224</v>
      </c>
      <c r="B79" s="473"/>
      <c r="C79" s="473"/>
      <c r="D79" s="473"/>
      <c r="E79" s="473"/>
      <c r="F79" s="78"/>
      <c r="G79" s="78"/>
      <c r="H79" s="78"/>
      <c r="I79" s="78"/>
      <c r="J79" s="78"/>
      <c r="K79" s="78"/>
      <c r="L79" s="114"/>
    </row>
    <row r="80" spans="1:12">
      <c r="A80" s="115" t="s">
        <v>225</v>
      </c>
      <c r="B80" s="78"/>
      <c r="C80" s="78"/>
      <c r="D80" s="78"/>
      <c r="E80" s="78"/>
      <c r="F80" s="112"/>
      <c r="G80" s="112"/>
      <c r="H80" s="112"/>
      <c r="I80" s="112"/>
      <c r="J80" s="112"/>
      <c r="K80" s="112"/>
      <c r="L80" s="113"/>
    </row>
    <row r="81" spans="1:12">
      <c r="A81" s="116"/>
      <c r="B81" s="117"/>
      <c r="C81" s="117"/>
      <c r="D81" s="117"/>
      <c r="E81" s="117"/>
      <c r="F81" s="117"/>
      <c r="G81" s="117"/>
      <c r="H81" s="117"/>
      <c r="I81" s="117"/>
      <c r="J81" s="117"/>
      <c r="K81" s="117"/>
      <c r="L81" s="118"/>
    </row>
    <row r="82" spans="1:12">
      <c r="A82" s="491" t="s">
        <v>226</v>
      </c>
      <c r="B82" s="492"/>
      <c r="C82" s="492"/>
      <c r="D82" s="492"/>
      <c r="E82" s="492"/>
      <c r="F82" s="492"/>
      <c r="G82" s="492"/>
      <c r="H82" s="492"/>
      <c r="I82" s="492"/>
      <c r="J82" s="492"/>
      <c r="K82" s="492"/>
      <c r="L82" s="493"/>
    </row>
    <row r="83" spans="1:12" ht="15.75">
      <c r="A83" s="494" t="s">
        <v>227</v>
      </c>
      <c r="B83" s="495"/>
      <c r="C83" s="495"/>
      <c r="D83" s="495"/>
      <c r="E83" s="495"/>
      <c r="F83" s="495"/>
      <c r="G83" s="495"/>
      <c r="H83" s="495"/>
      <c r="I83" s="495"/>
      <c r="J83" s="496"/>
      <c r="K83" s="496"/>
      <c r="L83" s="497"/>
    </row>
    <row r="84" spans="1:12" ht="15">
      <c r="A84" s="119" t="s">
        <v>228</v>
      </c>
      <c r="B84" s="120"/>
      <c r="C84" s="121"/>
      <c r="D84" s="121"/>
      <c r="E84" s="121"/>
      <c r="F84" s="121"/>
      <c r="G84" s="121"/>
      <c r="H84" s="121"/>
      <c r="I84" s="129"/>
      <c r="J84" s="121"/>
      <c r="K84" s="121"/>
      <c r="L84" s="129"/>
    </row>
    <row r="85" spans="1:12">
      <c r="A85" s="122"/>
      <c r="B85" s="124" t="s">
        <v>229</v>
      </c>
      <c r="C85" s="124"/>
      <c r="D85" s="124"/>
      <c r="E85" s="124"/>
      <c r="F85" s="124"/>
      <c r="G85" s="121"/>
      <c r="H85" s="121"/>
      <c r="I85" s="125">
        <f>'Tax New Regime'!Q4</f>
        <v>851304</v>
      </c>
      <c r="J85" s="121"/>
      <c r="K85" s="123"/>
      <c r="L85" s="126"/>
    </row>
    <row r="86" spans="1:12">
      <c r="A86" s="122"/>
      <c r="B86" s="124" t="s">
        <v>230</v>
      </c>
      <c r="C86" s="124"/>
      <c r="D86" s="124"/>
      <c r="E86" s="124"/>
      <c r="F86" s="124"/>
      <c r="G86" s="121"/>
      <c r="H86" s="121"/>
      <c r="I86" s="125"/>
      <c r="J86" s="122"/>
      <c r="K86" s="123"/>
      <c r="L86" s="126"/>
    </row>
    <row r="87" spans="1:12">
      <c r="A87" s="122"/>
      <c r="B87" s="124" t="s">
        <v>231</v>
      </c>
      <c r="C87" s="124"/>
      <c r="D87" s="124"/>
      <c r="E87" s="124"/>
      <c r="F87" s="124"/>
      <c r="G87" s="121"/>
      <c r="H87" s="121"/>
      <c r="I87" s="127"/>
      <c r="J87" s="122"/>
      <c r="K87" s="123"/>
      <c r="L87" s="126"/>
    </row>
    <row r="88" spans="1:12">
      <c r="A88" s="122"/>
      <c r="B88" s="124" t="s">
        <v>232</v>
      </c>
      <c r="C88" s="124"/>
      <c r="D88" s="124"/>
      <c r="E88" s="124"/>
      <c r="F88" s="124"/>
      <c r="G88" s="121"/>
      <c r="H88" s="121"/>
      <c r="I88" s="125"/>
      <c r="J88" s="122"/>
      <c r="K88" s="123"/>
      <c r="L88" s="126"/>
    </row>
    <row r="89" spans="1:12">
      <c r="A89" s="122"/>
      <c r="B89" s="124" t="s">
        <v>231</v>
      </c>
      <c r="C89" s="124"/>
      <c r="D89" s="124"/>
      <c r="E89" s="124"/>
      <c r="F89" s="124"/>
      <c r="G89" s="121"/>
      <c r="H89" s="121"/>
      <c r="I89" s="127"/>
      <c r="J89" s="122"/>
      <c r="K89" s="123"/>
      <c r="L89" s="126"/>
    </row>
    <row r="90" spans="1:12">
      <c r="A90" s="122"/>
      <c r="B90" s="124" t="s">
        <v>233</v>
      </c>
      <c r="C90" s="124"/>
      <c r="D90" s="124"/>
      <c r="E90" s="124"/>
      <c r="F90" s="124"/>
      <c r="G90" s="121"/>
      <c r="H90" s="121"/>
      <c r="I90" s="122"/>
      <c r="J90" s="480">
        <f>I85+I86+I87+I88+I89</f>
        <v>851304</v>
      </c>
      <c r="K90" s="481"/>
      <c r="L90" s="126"/>
    </row>
    <row r="91" spans="1:12">
      <c r="A91" s="122"/>
      <c r="B91" s="121"/>
      <c r="C91" s="121"/>
      <c r="D91" s="121"/>
      <c r="E91" s="121"/>
      <c r="F91" s="121"/>
      <c r="G91" s="121"/>
      <c r="H91" s="121"/>
      <c r="I91" s="122"/>
      <c r="J91" s="122"/>
      <c r="K91" s="123"/>
      <c r="L91" s="126"/>
    </row>
    <row r="92" spans="1:12">
      <c r="A92" s="119" t="s">
        <v>234</v>
      </c>
      <c r="B92" s="121"/>
      <c r="C92" s="121"/>
      <c r="D92" s="121"/>
      <c r="E92" s="121"/>
      <c r="F92" s="121"/>
      <c r="G92" s="121"/>
      <c r="H92" s="121"/>
      <c r="I92" s="122"/>
      <c r="J92" s="122"/>
      <c r="K92" s="123"/>
      <c r="L92" s="126"/>
    </row>
    <row r="93" spans="1:12">
      <c r="A93" s="482" t="s">
        <v>235</v>
      </c>
      <c r="B93" s="483"/>
      <c r="C93" s="483"/>
      <c r="D93" s="483"/>
      <c r="E93" s="483"/>
      <c r="F93" s="483"/>
      <c r="G93" s="483"/>
      <c r="H93" s="128"/>
      <c r="I93" s="129">
        <f>'Tax Old Regime'!Q5</f>
        <v>9048</v>
      </c>
      <c r="J93" s="122"/>
      <c r="K93" s="123"/>
      <c r="L93" s="126"/>
    </row>
    <row r="94" spans="1:12">
      <c r="A94" s="482" t="s">
        <v>236</v>
      </c>
      <c r="B94" s="483"/>
      <c r="C94" s="483"/>
      <c r="D94" s="483"/>
      <c r="E94" s="483"/>
      <c r="F94" s="483"/>
      <c r="G94" s="483"/>
      <c r="H94" s="128"/>
      <c r="I94" s="129"/>
      <c r="J94" s="122"/>
      <c r="K94" s="123"/>
      <c r="L94" s="126"/>
    </row>
    <row r="95" spans="1:12">
      <c r="A95" s="119" t="s">
        <v>237</v>
      </c>
      <c r="B95" s="121"/>
      <c r="C95" s="121"/>
      <c r="D95" s="121"/>
      <c r="E95" s="121"/>
      <c r="F95" s="121"/>
      <c r="G95" s="121"/>
      <c r="H95" s="121"/>
      <c r="I95" s="122"/>
      <c r="J95" s="480">
        <f>J90-I93-I94</f>
        <v>842256</v>
      </c>
      <c r="K95" s="481"/>
      <c r="L95" s="126"/>
    </row>
    <row r="96" spans="1:12">
      <c r="A96" s="122"/>
      <c r="B96" s="121"/>
      <c r="C96" s="121"/>
      <c r="D96" s="121"/>
      <c r="E96" s="121"/>
      <c r="F96" s="121"/>
      <c r="G96" s="121"/>
      <c r="H96" s="121"/>
      <c r="I96" s="122"/>
      <c r="J96" s="122"/>
      <c r="K96" s="123"/>
      <c r="L96" s="126"/>
    </row>
    <row r="97" spans="1:12">
      <c r="A97" s="119" t="s">
        <v>238</v>
      </c>
      <c r="B97" s="121"/>
      <c r="C97" s="121"/>
      <c r="D97" s="121"/>
      <c r="E97" s="121"/>
      <c r="F97" s="121"/>
      <c r="G97" s="121"/>
      <c r="H97" s="121"/>
      <c r="I97" s="122"/>
      <c r="J97" s="122"/>
      <c r="K97" s="123"/>
      <c r="L97" s="126"/>
    </row>
    <row r="98" spans="1:12">
      <c r="A98" s="122"/>
      <c r="B98" s="124" t="s">
        <v>239</v>
      </c>
      <c r="C98" s="124"/>
      <c r="D98" s="124"/>
      <c r="E98" s="124"/>
      <c r="F98" s="124" t="s">
        <v>240</v>
      </c>
      <c r="G98" s="130">
        <v>75000</v>
      </c>
      <c r="H98" s="131"/>
      <c r="I98" s="122"/>
      <c r="J98" s="122"/>
      <c r="K98" s="123"/>
      <c r="L98" s="126"/>
    </row>
    <row r="99" spans="1:12">
      <c r="A99" s="122"/>
      <c r="B99" s="124" t="s">
        <v>241</v>
      </c>
      <c r="C99" s="124"/>
      <c r="D99" s="124"/>
      <c r="E99" s="124"/>
      <c r="F99" s="124" t="s">
        <v>240</v>
      </c>
      <c r="G99" s="124">
        <v>0</v>
      </c>
      <c r="H99" s="124"/>
      <c r="I99" s="122"/>
      <c r="J99" s="122"/>
      <c r="K99" s="123"/>
      <c r="L99" s="126"/>
    </row>
    <row r="100" spans="1:12">
      <c r="A100" s="122"/>
      <c r="B100" s="124" t="s">
        <v>242</v>
      </c>
      <c r="C100" s="124"/>
      <c r="D100" s="124"/>
      <c r="E100" s="124"/>
      <c r="F100" s="124" t="s">
        <v>240</v>
      </c>
      <c r="G100" s="124">
        <v>0</v>
      </c>
      <c r="H100" s="124"/>
      <c r="I100" s="122"/>
      <c r="J100" s="122"/>
      <c r="K100" s="123"/>
      <c r="L100" s="126"/>
    </row>
    <row r="101" spans="1:12">
      <c r="A101" s="119" t="s">
        <v>243</v>
      </c>
      <c r="B101" s="121"/>
      <c r="C101" s="121"/>
      <c r="D101" s="121"/>
      <c r="E101" s="121"/>
      <c r="F101" s="121"/>
      <c r="G101" s="121"/>
      <c r="H101" s="121"/>
      <c r="I101" s="132">
        <v>75000</v>
      </c>
      <c r="J101" s="122"/>
      <c r="K101" s="123"/>
      <c r="L101" s="126"/>
    </row>
    <row r="102" spans="1:12">
      <c r="A102" s="122"/>
      <c r="B102" s="121"/>
      <c r="C102" s="121"/>
      <c r="D102" s="121"/>
      <c r="E102" s="121"/>
      <c r="F102" s="121"/>
      <c r="G102" s="121"/>
      <c r="H102" s="121"/>
      <c r="I102" s="122"/>
      <c r="J102" s="122"/>
      <c r="K102" s="123"/>
      <c r="L102" s="126"/>
    </row>
    <row r="103" spans="1:12">
      <c r="A103" s="119" t="s">
        <v>244</v>
      </c>
      <c r="B103" s="121"/>
      <c r="C103" s="121"/>
      <c r="D103" s="121"/>
      <c r="E103" s="121"/>
      <c r="F103" s="121"/>
      <c r="G103" s="121"/>
      <c r="H103" s="121"/>
      <c r="I103" s="122"/>
      <c r="J103" s="122"/>
      <c r="K103" s="123"/>
      <c r="L103" s="133">
        <f>IF(AND((J95&gt;50000)),(J95-I101),0)</f>
        <v>767256</v>
      </c>
    </row>
    <row r="104" spans="1:12">
      <c r="A104" s="119"/>
      <c r="B104" s="121"/>
      <c r="C104" s="121"/>
      <c r="D104" s="121"/>
      <c r="E104" s="121"/>
      <c r="F104" s="121"/>
      <c r="G104" s="121"/>
      <c r="H104" s="121"/>
      <c r="I104" s="122"/>
      <c r="J104" s="122"/>
      <c r="K104" s="123"/>
      <c r="L104" s="134"/>
    </row>
    <row r="105" spans="1:12">
      <c r="A105" s="119" t="s">
        <v>245</v>
      </c>
      <c r="B105" s="121"/>
      <c r="C105" s="121"/>
      <c r="D105" s="121"/>
      <c r="E105" s="121"/>
      <c r="F105" s="121"/>
      <c r="G105" s="121"/>
      <c r="H105" s="121"/>
      <c r="I105" s="122"/>
      <c r="J105" s="122"/>
      <c r="K105" s="123"/>
      <c r="L105" s="135"/>
    </row>
    <row r="106" spans="1:12">
      <c r="A106" s="119"/>
      <c r="B106" s="121" t="s">
        <v>246</v>
      </c>
      <c r="C106" s="121"/>
      <c r="D106" s="121"/>
      <c r="E106" s="121"/>
      <c r="F106" s="121"/>
      <c r="G106" s="121"/>
      <c r="H106" s="121"/>
      <c r="I106" s="122"/>
      <c r="J106" s="122"/>
      <c r="K106" s="123"/>
      <c r="L106" s="135">
        <f>'[1]Other Deduction'!B9</f>
        <v>0</v>
      </c>
    </row>
    <row r="107" spans="1:12">
      <c r="A107" s="119"/>
      <c r="B107" s="121"/>
      <c r="C107" s="121"/>
      <c r="D107" s="121"/>
      <c r="E107" s="121"/>
      <c r="F107" s="121"/>
      <c r="G107" s="121"/>
      <c r="H107" s="121"/>
      <c r="I107" s="122"/>
      <c r="J107" s="122"/>
      <c r="K107" s="123"/>
      <c r="L107" s="134"/>
    </row>
    <row r="108" spans="1:12">
      <c r="A108" s="119" t="s">
        <v>247</v>
      </c>
      <c r="B108" s="121"/>
      <c r="C108" s="121"/>
      <c r="D108" s="121"/>
      <c r="E108" s="121"/>
      <c r="F108" s="121"/>
      <c r="G108" s="121"/>
      <c r="H108" s="121"/>
      <c r="I108" s="122"/>
      <c r="J108" s="132"/>
      <c r="K108" s="123"/>
      <c r="L108" s="166">
        <f>L103+L105-L106</f>
        <v>767256</v>
      </c>
    </row>
    <row r="109" spans="1:12">
      <c r="A109" s="136"/>
      <c r="B109" s="137"/>
      <c r="C109" s="137"/>
      <c r="D109" s="137"/>
      <c r="E109" s="137"/>
      <c r="F109" s="137"/>
      <c r="G109" s="484" t="s">
        <v>248</v>
      </c>
      <c r="H109" s="485"/>
      <c r="I109" s="484" t="s">
        <v>249</v>
      </c>
      <c r="J109" s="485"/>
      <c r="K109" s="488" t="s">
        <v>250</v>
      </c>
      <c r="L109" s="488"/>
    </row>
    <row r="110" spans="1:12">
      <c r="A110" s="489" t="s">
        <v>251</v>
      </c>
      <c r="B110" s="490"/>
      <c r="C110" s="490"/>
      <c r="D110" s="490"/>
      <c r="E110" s="121"/>
      <c r="F110" s="123"/>
      <c r="G110" s="486"/>
      <c r="H110" s="487"/>
      <c r="I110" s="486"/>
      <c r="J110" s="487"/>
      <c r="K110" s="488"/>
      <c r="L110" s="488"/>
    </row>
    <row r="111" spans="1:12">
      <c r="A111" s="138" t="s">
        <v>252</v>
      </c>
      <c r="B111" s="128" t="s">
        <v>253</v>
      </c>
      <c r="C111" s="128"/>
      <c r="D111" s="121"/>
      <c r="E111" s="121"/>
      <c r="F111" s="139"/>
      <c r="G111" s="486"/>
      <c r="H111" s="487"/>
      <c r="I111" s="486"/>
      <c r="J111" s="487"/>
      <c r="K111" s="488"/>
      <c r="L111" s="488"/>
    </row>
    <row r="112" spans="1:12">
      <c r="A112" s="140" t="s">
        <v>254</v>
      </c>
      <c r="B112" s="121" t="s">
        <v>255</v>
      </c>
      <c r="C112" s="121"/>
      <c r="D112" s="121"/>
      <c r="E112" s="121"/>
      <c r="F112" s="123"/>
      <c r="G112" s="501"/>
      <c r="H112" s="502"/>
      <c r="I112" s="501"/>
      <c r="J112" s="502"/>
      <c r="K112" s="501"/>
      <c r="L112" s="502"/>
    </row>
    <row r="113" spans="1:12">
      <c r="A113" s="140"/>
      <c r="B113" s="180" t="s">
        <v>29</v>
      </c>
      <c r="C113" s="498" t="s">
        <v>256</v>
      </c>
      <c r="D113" s="498"/>
      <c r="E113" s="498"/>
      <c r="F113" s="181" t="s">
        <v>240</v>
      </c>
      <c r="G113" s="499"/>
      <c r="H113" s="499"/>
      <c r="I113" s="500"/>
      <c r="J113" s="500"/>
      <c r="K113" s="500"/>
      <c r="L113" s="500"/>
    </row>
    <row r="114" spans="1:12">
      <c r="A114" s="140"/>
      <c r="B114" s="180" t="s">
        <v>31</v>
      </c>
      <c r="C114" s="498" t="s">
        <v>257</v>
      </c>
      <c r="D114" s="498"/>
      <c r="E114" s="498"/>
      <c r="F114" s="181" t="s">
        <v>240</v>
      </c>
      <c r="G114" s="499"/>
      <c r="H114" s="499"/>
      <c r="I114" s="500"/>
      <c r="J114" s="500"/>
      <c r="K114" s="500"/>
      <c r="L114" s="500"/>
    </row>
    <row r="115" spans="1:12">
      <c r="A115" s="140"/>
      <c r="B115" s="180" t="s">
        <v>34</v>
      </c>
      <c r="C115" s="498" t="s">
        <v>3</v>
      </c>
      <c r="D115" s="498"/>
      <c r="E115" s="498"/>
      <c r="F115" s="181" t="s">
        <v>240</v>
      </c>
      <c r="G115" s="499"/>
      <c r="H115" s="499"/>
      <c r="I115" s="500"/>
      <c r="J115" s="500"/>
      <c r="K115" s="500"/>
      <c r="L115" s="500"/>
    </row>
    <row r="116" spans="1:12">
      <c r="A116" s="140"/>
      <c r="B116" s="180" t="s">
        <v>36</v>
      </c>
      <c r="C116" s="498" t="s">
        <v>258</v>
      </c>
      <c r="D116" s="498"/>
      <c r="E116" s="498"/>
      <c r="F116" s="181" t="s">
        <v>240</v>
      </c>
      <c r="G116" s="499"/>
      <c r="H116" s="499"/>
      <c r="I116" s="500"/>
      <c r="J116" s="500"/>
      <c r="K116" s="500"/>
      <c r="L116" s="500"/>
    </row>
    <row r="117" spans="1:12">
      <c r="A117" s="140"/>
      <c r="B117" s="180" t="s">
        <v>40</v>
      </c>
      <c r="C117" s="182" t="s">
        <v>259</v>
      </c>
      <c r="D117" s="182"/>
      <c r="E117" s="182"/>
      <c r="F117" s="181" t="s">
        <v>240</v>
      </c>
      <c r="G117" s="499"/>
      <c r="H117" s="499"/>
      <c r="I117" s="500"/>
      <c r="J117" s="500"/>
      <c r="K117" s="413"/>
      <c r="L117" s="415"/>
    </row>
    <row r="118" spans="1:12">
      <c r="A118" s="140"/>
      <c r="B118" s="180" t="s">
        <v>42</v>
      </c>
      <c r="C118" s="498" t="s">
        <v>260</v>
      </c>
      <c r="D118" s="498"/>
      <c r="E118" s="498"/>
      <c r="F118" s="181" t="s">
        <v>240</v>
      </c>
      <c r="G118" s="499"/>
      <c r="H118" s="499"/>
      <c r="I118" s="500"/>
      <c r="J118" s="500"/>
      <c r="K118" s="500"/>
      <c r="L118" s="500"/>
    </row>
    <row r="119" spans="1:12">
      <c r="A119" s="140" t="s">
        <v>261</v>
      </c>
      <c r="B119" s="180" t="s">
        <v>262</v>
      </c>
      <c r="C119" s="180"/>
      <c r="D119" s="180"/>
      <c r="E119" s="180"/>
      <c r="F119" s="181" t="s">
        <v>240</v>
      </c>
      <c r="G119" s="499"/>
      <c r="H119" s="499"/>
      <c r="I119" s="500"/>
      <c r="J119" s="500"/>
      <c r="K119" s="500"/>
      <c r="L119" s="500"/>
    </row>
    <row r="120" spans="1:12">
      <c r="A120" s="140" t="s">
        <v>263</v>
      </c>
      <c r="B120" s="180" t="s">
        <v>264</v>
      </c>
      <c r="C120" s="180"/>
      <c r="D120" s="180"/>
      <c r="E120" s="180"/>
      <c r="F120" s="181" t="s">
        <v>240</v>
      </c>
      <c r="G120" s="499"/>
      <c r="H120" s="499"/>
      <c r="I120" s="500"/>
      <c r="J120" s="500"/>
      <c r="K120" s="500"/>
      <c r="L120" s="500"/>
    </row>
    <row r="121" spans="1:12" ht="20.25" customHeight="1" thickBot="1">
      <c r="A121" s="119" t="s">
        <v>265</v>
      </c>
      <c r="B121" s="180"/>
      <c r="C121" s="180"/>
      <c r="D121" s="180"/>
      <c r="E121" s="180"/>
      <c r="F121" s="180"/>
      <c r="G121" s="503"/>
      <c r="H121" s="504"/>
      <c r="I121" s="503"/>
      <c r="J121" s="505"/>
      <c r="K121" s="506"/>
      <c r="L121" s="507"/>
    </row>
    <row r="122" spans="1:12">
      <c r="A122" s="119" t="s">
        <v>266</v>
      </c>
      <c r="B122" s="121"/>
      <c r="C122" s="121"/>
      <c r="D122" s="121"/>
      <c r="E122" s="121"/>
      <c r="F122" s="123"/>
      <c r="G122" s="141"/>
      <c r="H122" s="142"/>
      <c r="I122" s="143"/>
      <c r="J122" s="142"/>
      <c r="K122" s="143"/>
      <c r="L122" s="123"/>
    </row>
    <row r="123" spans="1:12">
      <c r="A123" s="119"/>
      <c r="B123" s="121"/>
      <c r="C123" s="121"/>
      <c r="D123" s="121"/>
      <c r="E123" s="121"/>
      <c r="F123" s="123"/>
      <c r="G123" s="141"/>
      <c r="H123" s="142"/>
      <c r="I123" s="143"/>
      <c r="J123" s="142"/>
      <c r="K123" s="143"/>
      <c r="L123" s="123"/>
    </row>
    <row r="124" spans="1:12">
      <c r="A124" s="144" t="s">
        <v>267</v>
      </c>
      <c r="B124" s="145" t="s">
        <v>268</v>
      </c>
      <c r="C124" s="145"/>
      <c r="D124" s="145"/>
      <c r="E124" s="145"/>
      <c r="F124" s="146" t="s">
        <v>240</v>
      </c>
      <c r="G124" s="508">
        <f>IF('Salary Sheet'!V3="yes",'Tax New Regime'!Q32,0)</f>
        <v>53480</v>
      </c>
      <c r="H124" s="508"/>
      <c r="I124" s="508">
        <f>G124</f>
        <v>53480</v>
      </c>
      <c r="J124" s="508"/>
      <c r="K124" s="508">
        <f>I124</f>
        <v>53480</v>
      </c>
      <c r="L124" s="508"/>
    </row>
    <row r="125" spans="1:12">
      <c r="A125" s="144" t="s">
        <v>269</v>
      </c>
      <c r="B125" s="145" t="s">
        <v>270</v>
      </c>
      <c r="C125" s="145"/>
      <c r="D125" s="145"/>
      <c r="E125" s="145"/>
      <c r="F125" s="146" t="s">
        <v>240</v>
      </c>
      <c r="G125" s="514">
        <f>IF('Salary Sheet'!V3="yes",'Other Deduction'!E7,0)</f>
        <v>0</v>
      </c>
      <c r="H125" s="515"/>
      <c r="I125" s="508">
        <f>G125</f>
        <v>0</v>
      </c>
      <c r="J125" s="508"/>
      <c r="K125" s="508">
        <f>I125</f>
        <v>0</v>
      </c>
      <c r="L125" s="508"/>
    </row>
    <row r="126" spans="1:12">
      <c r="A126" s="147"/>
      <c r="B126" s="148"/>
      <c r="C126" s="148"/>
      <c r="D126" s="148"/>
      <c r="E126" s="148"/>
      <c r="F126" s="148"/>
      <c r="G126" s="98"/>
      <c r="H126" s="98"/>
      <c r="I126" s="98"/>
      <c r="J126" s="98"/>
      <c r="K126" s="149"/>
      <c r="L126" s="142"/>
    </row>
    <row r="127" spans="1:12">
      <c r="A127" s="150" t="s">
        <v>271</v>
      </c>
      <c r="B127" s="121" t="s">
        <v>272</v>
      </c>
      <c r="C127" s="121"/>
      <c r="D127" s="121"/>
      <c r="E127" s="121"/>
      <c r="F127" s="121"/>
      <c r="G127" s="141"/>
      <c r="H127" s="143"/>
      <c r="I127" s="141"/>
      <c r="J127" s="151"/>
      <c r="K127" s="143"/>
      <c r="L127" s="151"/>
    </row>
    <row r="128" spans="1:12" ht="20.45" customHeight="1">
      <c r="A128" s="138"/>
      <c r="B128" s="121"/>
      <c r="C128" s="121"/>
      <c r="D128" s="121"/>
      <c r="E128" s="121"/>
      <c r="F128" s="121"/>
      <c r="G128" s="152" t="s">
        <v>248</v>
      </c>
      <c r="H128" s="153"/>
      <c r="I128" s="516" t="s">
        <v>249</v>
      </c>
      <c r="J128" s="517"/>
      <c r="K128" s="516" t="s">
        <v>250</v>
      </c>
      <c r="L128" s="517"/>
    </row>
    <row r="129" spans="1:12" ht="15.75">
      <c r="A129" s="138"/>
      <c r="B129" s="121" t="s">
        <v>29</v>
      </c>
      <c r="C129" s="518" t="s">
        <v>273</v>
      </c>
      <c r="D129" s="518"/>
      <c r="E129" s="518"/>
      <c r="F129" s="180" t="s">
        <v>240</v>
      </c>
      <c r="G129" s="510"/>
      <c r="H129" s="511"/>
      <c r="I129" s="512"/>
      <c r="J129" s="513"/>
      <c r="K129" s="512"/>
      <c r="L129" s="513"/>
    </row>
    <row r="130" spans="1:12">
      <c r="A130" s="138"/>
      <c r="B130" s="121" t="s">
        <v>31</v>
      </c>
      <c r="C130" s="509"/>
      <c r="D130" s="509"/>
      <c r="E130" s="509"/>
      <c r="F130" s="180" t="s">
        <v>240</v>
      </c>
      <c r="G130" s="510"/>
      <c r="H130" s="511"/>
      <c r="I130" s="512"/>
      <c r="J130" s="513"/>
      <c r="K130" s="512"/>
      <c r="L130" s="513"/>
    </row>
    <row r="131" spans="1:12">
      <c r="A131" s="138"/>
      <c r="B131" s="121" t="s">
        <v>34</v>
      </c>
      <c r="C131" s="509"/>
      <c r="D131" s="509"/>
      <c r="E131" s="509"/>
      <c r="F131" s="180" t="s">
        <v>240</v>
      </c>
      <c r="G131" s="510"/>
      <c r="H131" s="511"/>
      <c r="I131" s="512"/>
      <c r="J131" s="513"/>
      <c r="K131" s="512"/>
      <c r="L131" s="513"/>
    </row>
    <row r="132" spans="1:12">
      <c r="A132" s="154" t="s">
        <v>274</v>
      </c>
      <c r="B132" s="121"/>
      <c r="C132" s="121"/>
      <c r="D132" s="121"/>
      <c r="E132" s="121"/>
      <c r="F132" s="123"/>
      <c r="G132" s="480"/>
      <c r="H132" s="481"/>
      <c r="I132" s="480"/>
      <c r="J132" s="481"/>
      <c r="K132" s="480">
        <f>K121+K124+K125+K129+K130+K131</f>
        <v>53480</v>
      </c>
      <c r="L132" s="481">
        <v>0</v>
      </c>
    </row>
    <row r="133" spans="1:12">
      <c r="A133" s="119"/>
      <c r="B133" s="121"/>
      <c r="C133" s="121"/>
      <c r="D133" s="121"/>
      <c r="E133" s="121"/>
      <c r="F133" s="123"/>
      <c r="G133" s="122"/>
      <c r="H133" s="123"/>
      <c r="I133" s="122"/>
      <c r="J133" s="123"/>
      <c r="K133" s="480"/>
      <c r="L133" s="481"/>
    </row>
    <row r="134" spans="1:12" ht="15.75">
      <c r="A134" s="119" t="s">
        <v>275</v>
      </c>
      <c r="B134" s="121"/>
      <c r="C134" s="121"/>
      <c r="D134" s="121"/>
      <c r="E134" s="121"/>
      <c r="F134" s="123"/>
      <c r="G134" s="122"/>
      <c r="H134" s="123"/>
      <c r="I134" s="122"/>
      <c r="J134" s="123"/>
      <c r="K134" s="519">
        <f>'Tax New Regime'!Q47</f>
        <v>722820</v>
      </c>
      <c r="L134" s="520"/>
    </row>
    <row r="135" spans="1:12">
      <c r="A135" s="119"/>
      <c r="B135" s="121"/>
      <c r="C135" s="121"/>
      <c r="D135" s="121"/>
      <c r="E135" s="121"/>
      <c r="F135" s="123"/>
      <c r="G135" s="122"/>
      <c r="H135" s="123"/>
      <c r="I135" s="122"/>
      <c r="J135" s="123"/>
      <c r="K135" s="121"/>
      <c r="L135" s="142"/>
    </row>
    <row r="136" spans="1:12" ht="14.45" customHeight="1">
      <c r="A136" s="155" t="s">
        <v>276</v>
      </c>
      <c r="B136" s="121"/>
      <c r="C136" s="121"/>
      <c r="D136" s="121"/>
      <c r="E136" s="121"/>
      <c r="F136" s="123"/>
      <c r="G136" s="122"/>
      <c r="H136" s="123"/>
      <c r="I136" s="122"/>
      <c r="J136" s="123"/>
      <c r="K136" s="489">
        <f>'Tax New Regime'!Q57</f>
        <v>16141</v>
      </c>
      <c r="L136" s="521"/>
    </row>
    <row r="137" spans="1:12">
      <c r="A137" s="156" t="s">
        <v>277</v>
      </c>
      <c r="B137" s="121"/>
      <c r="C137" s="121"/>
      <c r="D137" s="128"/>
      <c r="E137" s="128"/>
      <c r="F137" s="128"/>
      <c r="G137" s="157"/>
      <c r="H137" s="158"/>
      <c r="I137" s="121"/>
      <c r="J137" s="123"/>
      <c r="K137" s="480">
        <f>'Tax New Regime'!Q58</f>
        <v>16141</v>
      </c>
      <c r="L137" s="481"/>
    </row>
    <row r="138" spans="1:12">
      <c r="A138" s="119" t="s">
        <v>278</v>
      </c>
      <c r="B138" s="121"/>
      <c r="C138" s="121"/>
      <c r="D138" s="121"/>
      <c r="E138" s="121"/>
      <c r="F138" s="121"/>
      <c r="G138" s="122"/>
      <c r="H138" s="123"/>
      <c r="I138" s="121"/>
      <c r="J138" s="123"/>
      <c r="K138" s="480">
        <f>'Tax New Regime'!Q59</f>
        <v>0</v>
      </c>
      <c r="L138" s="481"/>
    </row>
    <row r="139" spans="1:12">
      <c r="A139" s="119" t="s">
        <v>279</v>
      </c>
      <c r="B139" s="121"/>
      <c r="C139" s="121"/>
      <c r="D139" s="121"/>
      <c r="E139" s="121"/>
      <c r="F139" s="121"/>
      <c r="G139" s="122"/>
      <c r="H139" s="123"/>
      <c r="I139" s="121"/>
      <c r="J139" s="123"/>
      <c r="K139" s="480">
        <f>'Tax New Regime'!Q60</f>
        <v>0</v>
      </c>
      <c r="L139" s="481"/>
    </row>
    <row r="140" spans="1:12">
      <c r="A140" s="119" t="s">
        <v>280</v>
      </c>
      <c r="B140" s="121"/>
      <c r="C140" s="121"/>
      <c r="D140" s="121"/>
      <c r="E140" s="121"/>
      <c r="F140" s="121"/>
      <c r="G140" s="122"/>
      <c r="H140" s="123"/>
      <c r="I140" s="121"/>
      <c r="J140" s="123"/>
      <c r="K140" s="480">
        <f>'Tax New Regime'!Q61</f>
        <v>0</v>
      </c>
      <c r="L140" s="481"/>
    </row>
    <row r="141" spans="1:12">
      <c r="A141" s="119" t="s">
        <v>281</v>
      </c>
      <c r="B141" s="121"/>
      <c r="C141" s="121"/>
      <c r="D141" s="121"/>
      <c r="E141" s="121"/>
      <c r="F141" s="121"/>
      <c r="G141" s="122"/>
      <c r="H141" s="123"/>
      <c r="I141" s="121"/>
      <c r="J141" s="123"/>
      <c r="K141" s="480">
        <f>'Other Deduction'!E17</f>
        <v>0</v>
      </c>
      <c r="L141" s="481"/>
    </row>
    <row r="142" spans="1:12">
      <c r="A142" s="119" t="s">
        <v>282</v>
      </c>
      <c r="B142" s="121"/>
      <c r="C142" s="121"/>
      <c r="D142" s="121"/>
      <c r="E142" s="121"/>
      <c r="F142" s="121"/>
      <c r="G142" s="122"/>
      <c r="H142" s="123"/>
      <c r="I142" s="121"/>
      <c r="J142" s="123"/>
      <c r="K142" s="480">
        <f>'Tax New Regime'!Q63</f>
        <v>0</v>
      </c>
      <c r="L142" s="481"/>
    </row>
    <row r="143" spans="1:12">
      <c r="A143" s="119" t="s">
        <v>283</v>
      </c>
      <c r="B143" s="121"/>
      <c r="C143" s="121"/>
      <c r="D143" s="121"/>
      <c r="E143" s="121"/>
      <c r="F143" s="121"/>
      <c r="G143" s="122"/>
      <c r="H143" s="123"/>
      <c r="I143" s="121"/>
      <c r="J143" s="123"/>
      <c r="K143" s="480">
        <f>H22+B61</f>
        <v>0</v>
      </c>
      <c r="L143" s="481"/>
    </row>
    <row r="144" spans="1:12">
      <c r="A144" s="119" t="s">
        <v>284</v>
      </c>
      <c r="B144" s="121"/>
      <c r="C144" s="121"/>
      <c r="D144" s="121"/>
      <c r="E144" s="128"/>
      <c r="F144" s="128"/>
      <c r="G144" s="157"/>
      <c r="H144" s="158"/>
      <c r="I144" s="121"/>
      <c r="J144" s="146"/>
      <c r="K144" s="530">
        <f>K142-K143</f>
        <v>0</v>
      </c>
      <c r="L144" s="531"/>
    </row>
    <row r="145" spans="1:12">
      <c r="A145" s="459" t="s">
        <v>205</v>
      </c>
      <c r="B145" s="460"/>
      <c r="C145" s="460"/>
      <c r="D145" s="460"/>
      <c r="E145" s="460"/>
      <c r="F145" s="460"/>
      <c r="G145" s="460"/>
      <c r="H145" s="460"/>
      <c r="I145" s="460"/>
      <c r="J145" s="460"/>
      <c r="K145" s="460"/>
      <c r="L145" s="532"/>
    </row>
    <row r="146" spans="1:12">
      <c r="A146" s="100" t="s">
        <v>206</v>
      </c>
      <c r="B146" s="533" t="str">
        <f>A7</f>
        <v>Anil Kumar Sharma</v>
      </c>
      <c r="C146" s="533"/>
      <c r="D146" s="533"/>
      <c r="E146" s="101" t="s">
        <v>207</v>
      </c>
      <c r="F146" s="102"/>
      <c r="G146" s="409"/>
      <c r="H146" s="463"/>
      <c r="I146" s="463"/>
      <c r="J146" s="101" t="s">
        <v>208</v>
      </c>
      <c r="K146" s="102"/>
      <c r="L146" s="103"/>
    </row>
    <row r="147" spans="1:12">
      <c r="A147" s="467" t="str">
        <f>A8</f>
        <v>Block Education Officer</v>
      </c>
      <c r="B147" s="468"/>
      <c r="C147" s="468"/>
      <c r="D147" s="104" t="s">
        <v>285</v>
      </c>
      <c r="E147" s="78"/>
      <c r="F147" s="105"/>
      <c r="G147" s="105"/>
      <c r="H147" s="105"/>
      <c r="I147" s="104"/>
      <c r="J147" s="159"/>
      <c r="K147" s="105"/>
      <c r="L147" s="160"/>
    </row>
    <row r="148" spans="1:12">
      <c r="A148" s="472" t="s">
        <v>286</v>
      </c>
      <c r="B148" s="473"/>
      <c r="C148" s="473"/>
      <c r="D148" s="473"/>
      <c r="E148" s="473"/>
      <c r="F148" s="473"/>
      <c r="G148" s="473"/>
      <c r="H148" s="473"/>
      <c r="I148" s="473"/>
      <c r="J148" s="473"/>
      <c r="K148" s="473"/>
      <c r="L148" s="474"/>
    </row>
    <row r="149" spans="1:12">
      <c r="A149" s="161"/>
      <c r="B149" s="162"/>
      <c r="C149" s="162"/>
      <c r="D149" s="162"/>
      <c r="E149" s="162"/>
      <c r="F149" s="162"/>
      <c r="G149" s="162"/>
      <c r="H149" s="162"/>
      <c r="I149" s="162"/>
      <c r="J149" s="162"/>
      <c r="K149" s="162"/>
      <c r="L149" s="163"/>
    </row>
    <row r="150" spans="1:12">
      <c r="A150" s="122"/>
      <c r="B150" s="121"/>
      <c r="C150" s="121"/>
      <c r="D150" s="121"/>
      <c r="E150" s="121"/>
      <c r="F150" s="121"/>
      <c r="G150" s="121"/>
      <c r="H150" s="121"/>
      <c r="I150" s="121"/>
      <c r="J150" s="121"/>
      <c r="K150" s="121"/>
      <c r="L150" s="123"/>
    </row>
    <row r="151" spans="1:12">
      <c r="A151" s="122"/>
      <c r="B151" s="121"/>
      <c r="C151" s="121"/>
      <c r="D151" s="121"/>
      <c r="E151" s="121"/>
      <c r="F151" s="121"/>
      <c r="G151" s="121"/>
      <c r="H151" s="121"/>
      <c r="I151" s="121"/>
      <c r="J151" s="121"/>
      <c r="K151" s="121"/>
      <c r="L151" s="123"/>
    </row>
    <row r="152" spans="1:12">
      <c r="A152" s="122"/>
      <c r="B152" s="121"/>
      <c r="C152" s="121"/>
      <c r="D152" s="121"/>
      <c r="E152" s="121"/>
      <c r="F152" s="121"/>
      <c r="G152" s="78"/>
      <c r="H152" s="78"/>
      <c r="I152" s="155"/>
      <c r="J152" s="121"/>
      <c r="K152" s="121"/>
      <c r="L152" s="123"/>
    </row>
    <row r="153" spans="1:12">
      <c r="A153" s="122"/>
      <c r="B153" s="121"/>
      <c r="C153" s="121"/>
      <c r="D153" s="121"/>
      <c r="E153" s="121"/>
      <c r="F153" s="524" t="s">
        <v>287</v>
      </c>
      <c r="G153" s="524"/>
      <c r="H153" s="524"/>
      <c r="I153" s="524"/>
      <c r="J153" s="524"/>
      <c r="K153" s="524"/>
      <c r="L153" s="481"/>
    </row>
    <row r="154" spans="1:12">
      <c r="A154" s="122"/>
      <c r="B154" s="121"/>
      <c r="C154" s="121"/>
      <c r="D154" s="121"/>
      <c r="E154" s="121"/>
      <c r="F154" s="525"/>
      <c r="G154" s="525"/>
      <c r="H154" s="525"/>
      <c r="I154" s="525"/>
      <c r="J154" s="525"/>
      <c r="K154" s="525"/>
      <c r="L154" s="526"/>
    </row>
    <row r="155" spans="1:12">
      <c r="A155" s="527" t="s">
        <v>288</v>
      </c>
      <c r="B155" s="528"/>
      <c r="C155" s="528"/>
      <c r="D155" s="180"/>
      <c r="E155" s="180"/>
      <c r="F155" s="183" t="s">
        <v>289</v>
      </c>
      <c r="G155" s="183"/>
      <c r="H155" s="529" t="str">
        <f>A7</f>
        <v>Anil Kumar Sharma</v>
      </c>
      <c r="I155" s="529"/>
      <c r="J155" s="529"/>
      <c r="K155" s="529"/>
      <c r="L155" s="513"/>
    </row>
    <row r="156" spans="1:12">
      <c r="A156" s="527" t="s">
        <v>290</v>
      </c>
      <c r="B156" s="528"/>
      <c r="C156" s="528"/>
      <c r="D156" s="180"/>
      <c r="E156" s="180"/>
      <c r="F156" s="183" t="s">
        <v>291</v>
      </c>
      <c r="G156" s="183"/>
      <c r="H156" s="529" t="str">
        <f>A8</f>
        <v>Block Education Officer</v>
      </c>
      <c r="I156" s="529"/>
      <c r="J156" s="529"/>
      <c r="K156" s="529"/>
      <c r="L156" s="513"/>
    </row>
    <row r="157" spans="1:12">
      <c r="A157" s="184"/>
      <c r="B157" s="185"/>
      <c r="C157" s="185"/>
      <c r="D157" s="185"/>
      <c r="E157" s="185"/>
      <c r="F157" s="522"/>
      <c r="G157" s="522"/>
      <c r="H157" s="522"/>
      <c r="I157" s="522"/>
      <c r="J157" s="522"/>
      <c r="K157" s="522"/>
      <c r="L157" s="523"/>
    </row>
  </sheetData>
  <sheetProtection sheet="1" objects="1" scenarios="1"/>
  <mergeCells count="270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Salary Sheet</vt:lpstr>
      <vt:lpstr>Other Deduction</vt:lpstr>
      <vt:lpstr>Tax Old Regime</vt:lpstr>
      <vt:lpstr>Tax New Regime</vt:lpstr>
      <vt:lpstr>Form 16 New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2025-11-18T13:56:02Z</cp:lastPrinted>
  <dcterms:created xsi:type="dcterms:W3CDTF">2013-12-06T08:14:36Z</dcterms:created>
  <dcterms:modified xsi:type="dcterms:W3CDTF">2026-02-15T10:40:57Z</dcterms:modified>
</cp:coreProperties>
</file>