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Income Tax &amp; Other Excel Software 2024-25\"/>
    </mc:Choice>
  </mc:AlternateContent>
  <xr:revisionPtr revIDLastSave="0" documentId="13_ncr:1_{5181D042-2B5D-4286-B079-9AD4C77A26DC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alary Sheet" sheetId="2" r:id="rId1"/>
    <sheet name="Other Deduction" sheetId="1" r:id="rId2"/>
    <sheet name="Tax Old Regime" sheetId="3" r:id="rId3"/>
    <sheet name="Tax New Regime" sheetId="8" r:id="rId4"/>
    <sheet name="Form 16" sheetId="10" r:id="rId5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'Salary Sheet'!$C$3:$AD$36</definedName>
    <definedName name="_xlnm.Print_Area" localSheetId="3">'Tax New Regime'!$B$1:$Q$69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'Salary Sheet'!$AF:$XFD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'Salary Sheet'!$C$3:$AD$34</definedName>
    <definedName name="Z_01E6FF9C_BB30_4C32_9D09_6DB93F11503E_.wvu.PrintArea" localSheetId="3" hidden="1">'Tax New Regime'!$B$1:$Q$73</definedName>
    <definedName name="Z_01E6FF9C_BB30_4C32_9D09_6DB93F11503E_.wvu.PrintArea" localSheetId="2" hidden="1">'Tax Old Regime'!$B$1:$Q$69</definedName>
    <definedName name="Z_01E6FF9C_BB30_4C32_9D09_6DB93F11503E_.wvu.Rows" localSheetId="1" hidden="1">'Other Deduction'!$560:$1048576,'Other Deduction'!$22:$559</definedName>
    <definedName name="Z_01E6FF9C_BB30_4C32_9D09_6DB93F11503E_.wvu.Rows" localSheetId="0" hidden="1">'Salary Sheet'!$947:$1048576,'Salary Sheet'!$35:$946</definedName>
    <definedName name="Z_01E6FF9C_BB30_4C32_9D09_6DB93F11503E_.wvu.Rows" localSheetId="3" hidden="1">'Tax New Regime'!$79:$1048576,'Tax New Regime'!$75:$78</definedName>
    <definedName name="Z_01E6FF9C_BB30_4C32_9D09_6DB93F11503E_.wvu.Rows" localSheetId="2" hidden="1">'Tax Old Regime'!$75:$1048576,'Tax Old Regime'!$71:$74</definedName>
    <definedName name="Z_483AFC7C_A53B_4837_A853_31CBC6C9ED1B_.wvu.Cols" localSheetId="1" hidden="1">'Other Deduction'!$G:$XFD</definedName>
    <definedName name="Z_483AFC7C_A53B_4837_A853_31CBC6C9ED1B_.wvu.Cols" localSheetId="0" hidden="1">'Salary Sheet'!$AF:$XFD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'Salary Sheet'!$C$3:$AD$34</definedName>
    <definedName name="Z_483AFC7C_A53B_4837_A853_31CBC6C9ED1B_.wvu.PrintArea" localSheetId="3" hidden="1">'Tax New Regime'!$B$1:$Q$73</definedName>
    <definedName name="Z_483AFC7C_A53B_4837_A853_31CBC6C9ED1B_.wvu.PrintArea" localSheetId="2" hidden="1">'Tax Old Regime'!$B$1:$Q$69</definedName>
    <definedName name="Z_483AFC7C_A53B_4837_A853_31CBC6C9ED1B_.wvu.Rows" localSheetId="1" hidden="1">'Other Deduction'!$560:$1048576,'Other Deduction'!$22:$559</definedName>
    <definedName name="Z_483AFC7C_A53B_4837_A853_31CBC6C9ED1B_.wvu.Rows" localSheetId="0" hidden="1">'Salary Sheet'!$947:$1048576,'Salary Sheet'!$35:$946</definedName>
    <definedName name="Z_483AFC7C_A53B_4837_A853_31CBC6C9ED1B_.wvu.Rows" localSheetId="3" hidden="1">'Tax New Regime'!$79:$1048576,'Tax New Regime'!$75:$78</definedName>
    <definedName name="Z_483AFC7C_A53B_4837_A853_31CBC6C9ED1B_.wvu.Rows" localSheetId="2" hidden="1">'Tax Old Regime'!$75:$1048576,'Tax Old Regime'!$71:$74</definedName>
  </definedNames>
  <calcPr calcId="19102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8" i="8" l="1"/>
  <c r="P9" i="2" l="1"/>
  <c r="P10" i="2"/>
  <c r="P11" i="2"/>
  <c r="P12" i="2"/>
  <c r="P13" i="2"/>
  <c r="P14" i="2"/>
  <c r="P15" i="2"/>
  <c r="P16" i="2"/>
  <c r="P17" i="2"/>
  <c r="P18" i="2"/>
  <c r="P19" i="2"/>
  <c r="P8" i="2"/>
  <c r="P7" i="2" l="1"/>
  <c r="Q7" i="2"/>
  <c r="D8" i="2" l="1"/>
  <c r="H20" i="2" s="1"/>
  <c r="I9" i="2" l="1"/>
  <c r="I10" i="2"/>
  <c r="I11" i="2"/>
  <c r="I12" i="2"/>
  <c r="I13" i="2"/>
  <c r="I14" i="2"/>
  <c r="I15" i="2"/>
  <c r="I16" i="2"/>
  <c r="I17" i="2"/>
  <c r="I18" i="2"/>
  <c r="I19" i="2"/>
  <c r="H8" i="2"/>
  <c r="I8" i="2" l="1"/>
  <c r="J8" i="2" l="1"/>
  <c r="O8" i="2" s="1"/>
  <c r="K141" i="10"/>
  <c r="G124" i="10"/>
  <c r="G125" i="10"/>
  <c r="G117" i="10"/>
  <c r="G116" i="10"/>
  <c r="G115" i="10"/>
  <c r="G114" i="10"/>
  <c r="G113" i="10"/>
  <c r="I93" i="10"/>
  <c r="G12" i="10" l="1"/>
  <c r="D12" i="10"/>
  <c r="A9" i="10"/>
  <c r="G9" i="10"/>
  <c r="G8" i="10"/>
  <c r="G7" i="10"/>
  <c r="G146" i="10" l="1"/>
  <c r="I131" i="10"/>
  <c r="K131" i="10" s="1"/>
  <c r="I130" i="10"/>
  <c r="K130" i="10" s="1"/>
  <c r="I129" i="10"/>
  <c r="K129" i="10" s="1"/>
  <c r="I125" i="10"/>
  <c r="K125" i="10" s="1"/>
  <c r="I124" i="10"/>
  <c r="K124" i="10" s="1"/>
  <c r="I120" i="10"/>
  <c r="K120" i="10" s="1"/>
  <c r="I119" i="10"/>
  <c r="K119" i="10" s="1"/>
  <c r="I118" i="10"/>
  <c r="K118" i="10" s="1"/>
  <c r="I117" i="10"/>
  <c r="K117" i="10" s="1"/>
  <c r="I116" i="10"/>
  <c r="K116" i="10" s="1"/>
  <c r="I115" i="10"/>
  <c r="K115" i="10" s="1"/>
  <c r="I114" i="10"/>
  <c r="K114" i="10" s="1"/>
  <c r="G121" i="10"/>
  <c r="B61" i="10"/>
  <c r="A64" i="10"/>
  <c r="A147" i="10" s="1"/>
  <c r="H155" i="10"/>
  <c r="B63" i="10" l="1"/>
  <c r="B146" i="10" s="1"/>
  <c r="H156" i="10"/>
  <c r="I113" i="10"/>
  <c r="I121" i="10" l="1"/>
  <c r="K113" i="10"/>
  <c r="K121" i="10" s="1"/>
  <c r="K132" i="10" s="1"/>
  <c r="P20" i="2" l="1"/>
  <c r="I21" i="8"/>
  <c r="I22" i="8"/>
  <c r="I23" i="8"/>
  <c r="I24" i="8"/>
  <c r="I25" i="8"/>
  <c r="I26" i="8"/>
  <c r="I27" i="8"/>
  <c r="I28" i="8"/>
  <c r="I29" i="8"/>
  <c r="Q42" i="3"/>
  <c r="AB22" i="2"/>
  <c r="AB23" i="2"/>
  <c r="AB24" i="2"/>
  <c r="AB25" i="2"/>
  <c r="AB26" i="2"/>
  <c r="AB27" i="2"/>
  <c r="AB28" i="2"/>
  <c r="O22" i="2"/>
  <c r="O23" i="2"/>
  <c r="O24" i="2"/>
  <c r="O25" i="2"/>
  <c r="O26" i="2"/>
  <c r="AC26" i="2" s="1"/>
  <c r="O27" i="2"/>
  <c r="O28" i="2"/>
  <c r="AC25" i="2" l="1"/>
  <c r="AC22" i="2"/>
  <c r="AC28" i="2"/>
  <c r="AC27" i="2"/>
  <c r="AC23" i="2"/>
  <c r="AC24" i="2"/>
  <c r="AB20" i="2"/>
  <c r="O20" i="2"/>
  <c r="O66" i="8" l="1"/>
  <c r="Q63" i="8"/>
  <c r="Q16" i="8"/>
  <c r="K13" i="8"/>
  <c r="M7" i="8"/>
  <c r="P3" i="8"/>
  <c r="L3" i="8"/>
  <c r="E3" i="8"/>
  <c r="B1" i="8"/>
  <c r="E13" i="8" l="1"/>
  <c r="M13" i="8" s="1"/>
  <c r="Q14" i="8" s="1"/>
  <c r="F17" i="1" l="1"/>
  <c r="A2" i="1" l="1"/>
  <c r="Q59" i="3"/>
  <c r="Q40" i="3"/>
  <c r="Q39" i="3"/>
  <c r="Q38" i="3"/>
  <c r="Q37" i="3"/>
  <c r="Q36" i="3"/>
  <c r="Q33" i="3"/>
  <c r="Q43" i="3"/>
  <c r="Q41" i="3"/>
  <c r="O25" i="3"/>
  <c r="O24" i="3"/>
  <c r="O21" i="3"/>
  <c r="Q16" i="3"/>
  <c r="M8" i="3"/>
  <c r="D9" i="2"/>
  <c r="H9" i="2" s="1"/>
  <c r="AA9" i="2"/>
  <c r="AA10" i="2" s="1"/>
  <c r="AA11" i="2" s="1"/>
  <c r="AA12" i="2" s="1"/>
  <c r="AA13" i="2" s="1"/>
  <c r="AA14" i="2" s="1"/>
  <c r="AA15" i="2" s="1"/>
  <c r="AA16" i="2" s="1"/>
  <c r="AA17" i="2" s="1"/>
  <c r="AA18" i="2" s="1"/>
  <c r="AA19" i="2" s="1"/>
  <c r="Z9" i="2"/>
  <c r="Z10" i="2" s="1"/>
  <c r="Z11" i="2" s="1"/>
  <c r="Z12" i="2" s="1"/>
  <c r="Z13" i="2" s="1"/>
  <c r="Z14" i="2" s="1"/>
  <c r="Z15" i="2" s="1"/>
  <c r="Z16" i="2" s="1"/>
  <c r="Z17" i="2" s="1"/>
  <c r="Z18" i="2" s="1"/>
  <c r="Z19" i="2" s="1"/>
  <c r="J9" i="2" l="1"/>
  <c r="O62" i="3"/>
  <c r="P3" i="3"/>
  <c r="O28" i="3"/>
  <c r="AA29" i="2"/>
  <c r="V29" i="2"/>
  <c r="L9" i="2"/>
  <c r="L10" i="2" s="1"/>
  <c r="L11" i="2" s="1"/>
  <c r="L12" i="2" s="1"/>
  <c r="L13" i="2" s="1"/>
  <c r="L14" i="2" s="1"/>
  <c r="L15" i="2" s="1"/>
  <c r="L16" i="2" s="1"/>
  <c r="L17" i="2" s="1"/>
  <c r="L18" i="2" s="1"/>
  <c r="L19" i="2" s="1"/>
  <c r="I26" i="3" l="1"/>
  <c r="L29" i="2"/>
  <c r="O27" i="3"/>
  <c r="I24" i="3"/>
  <c r="X9" i="2"/>
  <c r="W9" i="2"/>
  <c r="AB8" i="2" l="1"/>
  <c r="X10" i="2" l="1"/>
  <c r="W10" i="2"/>
  <c r="U9" i="2"/>
  <c r="S9" i="2"/>
  <c r="Q9" i="2"/>
  <c r="M7" i="3"/>
  <c r="O26" i="3"/>
  <c r="O23" i="3"/>
  <c r="O22" i="3"/>
  <c r="I27" i="3"/>
  <c r="I23" i="3"/>
  <c r="I22" i="3"/>
  <c r="K13" i="3"/>
  <c r="M11" i="3"/>
  <c r="E13" i="3" s="1"/>
  <c r="Q5" i="3"/>
  <c r="L3" i="3"/>
  <c r="E3" i="3"/>
  <c r="B1" i="3"/>
  <c r="K9" i="2"/>
  <c r="K10" i="2" s="1"/>
  <c r="K11" i="2" s="1"/>
  <c r="K12" i="2" s="1"/>
  <c r="K13" i="2" s="1"/>
  <c r="K14" i="2" s="1"/>
  <c r="K15" i="2" s="1"/>
  <c r="K16" i="2" s="1"/>
  <c r="K17" i="2" s="1"/>
  <c r="K18" i="2" s="1"/>
  <c r="K19" i="2" s="1"/>
  <c r="N9" i="2"/>
  <c r="M9" i="2"/>
  <c r="G9" i="2"/>
  <c r="F9" i="2"/>
  <c r="E9" i="2"/>
  <c r="O9" i="2" s="1"/>
  <c r="E10" i="2"/>
  <c r="E11" i="2"/>
  <c r="E12" i="2"/>
  <c r="E13" i="2"/>
  <c r="E14" i="2"/>
  <c r="E15" i="2"/>
  <c r="E16" i="2"/>
  <c r="E17" i="2"/>
  <c r="E18" i="2"/>
  <c r="E19" i="2"/>
  <c r="K29" i="2" l="1"/>
  <c r="G10" i="2"/>
  <c r="G11" i="2" s="1"/>
  <c r="G12" i="2" s="1"/>
  <c r="G13" i="2" s="1"/>
  <c r="G14" i="2" s="1"/>
  <c r="G15" i="2" s="1"/>
  <c r="G16" i="2" s="1"/>
  <c r="G17" i="2" s="1"/>
  <c r="G18" i="2" s="1"/>
  <c r="G19" i="2" s="1"/>
  <c r="S10" i="2"/>
  <c r="S11" i="2" s="1"/>
  <c r="S12" i="2" s="1"/>
  <c r="S13" i="2" s="1"/>
  <c r="S15" i="2" s="1"/>
  <c r="S16" i="2" s="1"/>
  <c r="S17" i="2" s="1"/>
  <c r="S18" i="2" s="1"/>
  <c r="S19" i="2" s="1"/>
  <c r="E29" i="2"/>
  <c r="F10" i="2"/>
  <c r="F11" i="2" s="1"/>
  <c r="F12" i="2" s="1"/>
  <c r="F13" i="2" s="1"/>
  <c r="F14" i="2" s="1"/>
  <c r="F15" i="2" s="1"/>
  <c r="F16" i="2" s="1"/>
  <c r="F17" i="2" s="1"/>
  <c r="F18" i="2" s="1"/>
  <c r="F19" i="2" s="1"/>
  <c r="M10" i="2"/>
  <c r="M11" i="2" s="1"/>
  <c r="M12" i="2" s="1"/>
  <c r="M13" i="2" s="1"/>
  <c r="M14" i="2" s="1"/>
  <c r="M15" i="2" s="1"/>
  <c r="M16" i="2" s="1"/>
  <c r="M17" i="2" s="1"/>
  <c r="M18" i="2" s="1"/>
  <c r="M19" i="2" s="1"/>
  <c r="Q10" i="2"/>
  <c r="Q11" i="2" s="1"/>
  <c r="Q12" i="2" s="1"/>
  <c r="Q13" i="2" s="1"/>
  <c r="Q14" i="2" s="1"/>
  <c r="Q15" i="2" s="1"/>
  <c r="Q16" i="2" s="1"/>
  <c r="Q17" i="2" s="1"/>
  <c r="Q18" i="2" s="1"/>
  <c r="Q19" i="2" s="1"/>
  <c r="U10" i="2"/>
  <c r="U11" i="2" s="1"/>
  <c r="U12" i="2" s="1"/>
  <c r="U13" i="2" s="1"/>
  <c r="U14" i="2" s="1"/>
  <c r="U15" i="2" s="1"/>
  <c r="U16" i="2" s="1"/>
  <c r="U17" i="2" s="1"/>
  <c r="U18" i="2" s="1"/>
  <c r="U19" i="2" s="1"/>
  <c r="D10" i="2"/>
  <c r="H10" i="2" s="1"/>
  <c r="Q44" i="3"/>
  <c r="X11" i="2"/>
  <c r="X12" i="2" s="1"/>
  <c r="X13" i="2" s="1"/>
  <c r="X14" i="2" s="1"/>
  <c r="X15" i="2" s="1"/>
  <c r="X16" i="2" s="1"/>
  <c r="X17" i="2" s="1"/>
  <c r="X18" i="2" s="1"/>
  <c r="X19" i="2" s="1"/>
  <c r="W11" i="2"/>
  <c r="W12" i="2" s="1"/>
  <c r="W13" i="2" s="1"/>
  <c r="W14" i="2" s="1"/>
  <c r="W15" i="2" s="1"/>
  <c r="W16" i="2" s="1"/>
  <c r="W17" i="2" s="1"/>
  <c r="W18" i="2" s="1"/>
  <c r="W19" i="2" s="1"/>
  <c r="N10" i="2"/>
  <c r="N11" i="2" s="1"/>
  <c r="N12" i="2" s="1"/>
  <c r="N13" i="2" s="1"/>
  <c r="N14" i="2" s="1"/>
  <c r="N15" i="2" s="1"/>
  <c r="N16" i="2" s="1"/>
  <c r="N17" i="2" s="1"/>
  <c r="N18" i="2" s="1"/>
  <c r="N19" i="2" s="1"/>
  <c r="J10" i="2" l="1"/>
  <c r="O10" i="2" s="1"/>
  <c r="Y9" i="2"/>
  <c r="H18" i="10" s="1"/>
  <c r="M29" i="2"/>
  <c r="F29" i="2"/>
  <c r="S29" i="2"/>
  <c r="U29" i="2"/>
  <c r="D11" i="2"/>
  <c r="H11" i="2" s="1"/>
  <c r="AB9" i="2"/>
  <c r="Q29" i="2"/>
  <c r="W29" i="2"/>
  <c r="Y10" i="2"/>
  <c r="X29" i="2"/>
  <c r="H13" i="3" s="1"/>
  <c r="I106" i="10" s="1"/>
  <c r="L106" i="10" s="1"/>
  <c r="N29" i="2"/>
  <c r="R29" i="2"/>
  <c r="G29" i="2"/>
  <c r="K18" i="10" l="1"/>
  <c r="J11" i="2"/>
  <c r="O11" i="2" s="1"/>
  <c r="Y11" i="2"/>
  <c r="I28" i="3"/>
  <c r="I20" i="8"/>
  <c r="I20" i="3"/>
  <c r="I21" i="3"/>
  <c r="D12" i="2"/>
  <c r="AC9" i="2"/>
  <c r="F18" i="10"/>
  <c r="AB10" i="2"/>
  <c r="M13" i="3"/>
  <c r="Q14" i="3" s="1"/>
  <c r="H12" i="2" l="1"/>
  <c r="H21" i="2"/>
  <c r="J12" i="2"/>
  <c r="Y12" i="2"/>
  <c r="P21" i="2"/>
  <c r="Z29" i="2"/>
  <c r="AC10" i="2"/>
  <c r="AB11" i="2"/>
  <c r="D13" i="2"/>
  <c r="H13" i="2" s="1"/>
  <c r="O12" i="2" l="1"/>
  <c r="J13" i="2"/>
  <c r="O13" i="2" s="1"/>
  <c r="Y13" i="2"/>
  <c r="H19" i="10" s="1"/>
  <c r="O21" i="2"/>
  <c r="AB21" i="2"/>
  <c r="AC11" i="2"/>
  <c r="AB12" i="2"/>
  <c r="D14" i="2"/>
  <c r="H14" i="2" s="1"/>
  <c r="K19" i="10" l="1"/>
  <c r="J14" i="2"/>
  <c r="O14" i="2" s="1"/>
  <c r="Y14" i="2"/>
  <c r="F19" i="10"/>
  <c r="AC12" i="2"/>
  <c r="AB13" i="2"/>
  <c r="D15" i="2"/>
  <c r="H15" i="2" s="1"/>
  <c r="J15" i="2" l="1"/>
  <c r="O15" i="2" s="1"/>
  <c r="Y15" i="2"/>
  <c r="F66" i="8"/>
  <c r="F62" i="3"/>
  <c r="AC13" i="2"/>
  <c r="AB14" i="2"/>
  <c r="D16" i="2"/>
  <c r="H16" i="2" s="1"/>
  <c r="J16" i="2" l="1"/>
  <c r="O16" i="2" s="1"/>
  <c r="Y16" i="2"/>
  <c r="H20" i="10" s="1"/>
  <c r="AC14" i="2"/>
  <c r="AB15" i="2"/>
  <c r="AC8" i="2"/>
  <c r="D17" i="2"/>
  <c r="H17" i="2" s="1"/>
  <c r="K20" i="10" l="1"/>
  <c r="J17" i="2"/>
  <c r="O17" i="2" s="1"/>
  <c r="Y17" i="2"/>
  <c r="AC15" i="2"/>
  <c r="F20" i="10"/>
  <c r="AB16" i="2"/>
  <c r="D18" i="2"/>
  <c r="H18" i="2" s="1"/>
  <c r="J18" i="2" l="1"/>
  <c r="O18" i="2" s="1"/>
  <c r="Y18" i="2"/>
  <c r="J62" i="3"/>
  <c r="J66" i="8"/>
  <c r="AC16" i="2"/>
  <c r="AC21" i="2"/>
  <c r="AB17" i="2"/>
  <c r="D19" i="2"/>
  <c r="H19" i="2" s="1"/>
  <c r="J19" i="2" l="1"/>
  <c r="L66" i="8"/>
  <c r="H21" i="10"/>
  <c r="L62" i="3"/>
  <c r="T29" i="2"/>
  <c r="AB18" i="2"/>
  <c r="AC17" i="2"/>
  <c r="D29" i="2"/>
  <c r="J29" i="2" l="1"/>
  <c r="O19" i="2"/>
  <c r="K21" i="10"/>
  <c r="K22" i="10" s="1"/>
  <c r="H22" i="10"/>
  <c r="M66" i="8"/>
  <c r="P66" i="8" s="1"/>
  <c r="B41" i="10"/>
  <c r="M62" i="3"/>
  <c r="P62" i="3" s="1"/>
  <c r="Y29" i="2"/>
  <c r="F8" i="1" s="1"/>
  <c r="H29" i="2"/>
  <c r="AC18" i="2"/>
  <c r="AB19" i="2"/>
  <c r="F19" i="1"/>
  <c r="K143" i="10" l="1"/>
  <c r="I64" i="10"/>
  <c r="F21" i="10"/>
  <c r="F22" i="10" s="1"/>
  <c r="AC19" i="2" l="1"/>
  <c r="O29" i="2"/>
  <c r="F4" i="1" l="1"/>
  <c r="Q9" i="8"/>
  <c r="AB29" i="2"/>
  <c r="P29" i="2"/>
  <c r="Q4" i="8" s="1"/>
  <c r="Q6" i="8" l="1"/>
  <c r="Q10" i="8" s="1"/>
  <c r="Q15" i="8" s="1"/>
  <c r="Q17" i="8" s="1"/>
  <c r="Q32" i="8"/>
  <c r="Q34" i="8" s="1"/>
  <c r="Q45" i="8" s="1"/>
  <c r="O20" i="3"/>
  <c r="Q32" i="3"/>
  <c r="Q4" i="3"/>
  <c r="I25" i="3"/>
  <c r="AC20" i="2"/>
  <c r="AC29" i="2" s="1"/>
  <c r="Q6" i="3" l="1"/>
  <c r="M9" i="3" s="1"/>
  <c r="Q9" i="3" s="1"/>
  <c r="Q10" i="3" s="1"/>
  <c r="Q15" i="3" s="1"/>
  <c r="Q17" i="3" s="1"/>
  <c r="I85" i="10"/>
  <c r="J90" i="10" s="1"/>
  <c r="J95" i="10" s="1"/>
  <c r="L103" i="10" s="1"/>
  <c r="L108" i="10" s="1"/>
  <c r="O30" i="3"/>
  <c r="Q31" i="3" s="1"/>
  <c r="F12" i="1" s="1"/>
  <c r="O30" i="8"/>
  <c r="Q46" i="8"/>
  <c r="Q47" i="8" s="1"/>
  <c r="Q53" i="8" l="1"/>
  <c r="Q54" i="8"/>
  <c r="Q56" i="8"/>
  <c r="Q55" i="8"/>
  <c r="Q52" i="8"/>
  <c r="Q51" i="8"/>
  <c r="K134" i="10"/>
  <c r="Q34" i="3"/>
  <c r="Q45" i="3" s="1"/>
  <c r="Q46" i="3" s="1"/>
  <c r="Q47" i="3" s="1"/>
  <c r="Q51" i="3" s="1"/>
  <c r="A20" i="1"/>
  <c r="D20" i="1"/>
  <c r="Q52" i="3" l="1"/>
  <c r="Q53" i="3"/>
  <c r="F6" i="1"/>
  <c r="Q57" i="8"/>
  <c r="K136" i="10" l="1"/>
  <c r="Q60" i="8"/>
  <c r="Q54" i="3"/>
  <c r="K137" i="10" l="1"/>
  <c r="K138" i="10" s="1"/>
  <c r="Q61" i="8"/>
  <c r="Q55" i="3"/>
  <c r="Q56" i="3" s="1"/>
  <c r="Q57" i="3" s="1"/>
  <c r="Q58" i="3" s="1"/>
  <c r="Q60" i="3" s="1"/>
  <c r="Q62" i="8" l="1"/>
  <c r="K139" i="10"/>
  <c r="B63" i="3"/>
  <c r="A19" i="1" s="1"/>
  <c r="Q63" i="3"/>
  <c r="D19" i="1" s="1"/>
  <c r="Q64" i="8" l="1"/>
  <c r="K140" i="10"/>
  <c r="K142" i="10" s="1"/>
  <c r="K144" i="10" s="1"/>
  <c r="Q67" i="8" l="1"/>
  <c r="B67" i="8"/>
</calcChain>
</file>

<file path=xl/sharedStrings.xml><?xml version="1.0" encoding="utf-8"?>
<sst xmlns="http://schemas.openxmlformats.org/spreadsheetml/2006/main" count="653" uniqueCount="373">
  <si>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</si>
  <si>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</si>
  <si>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</si>
  <si>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</si>
  <si>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</si>
  <si>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</si>
  <si>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</si>
  <si>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</si>
  <si>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</si>
  <si>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</si>
  <si>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</si>
  <si>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</si>
  <si>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</si>
  <si>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</si>
  <si>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</si>
  <si>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</si>
  <si>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</si>
  <si>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</si>
  <si>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</si>
  <si>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</si>
  <si>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</si>
  <si>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</si>
  <si>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</si>
  <si>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</si>
  <si>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</si>
  <si>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</si>
  <si>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</si>
  <si>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</si>
  <si>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</si>
  <si>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</si>
  <si>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</si>
  <si>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</si>
  <si>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</si>
  <si>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</si>
  <si>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</si>
  <si>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</si>
  <si>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</si>
  <si>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</si>
  <si>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</si>
  <si>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</si>
  <si>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</si>
  <si>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</si>
  <si>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</si>
  <si>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</si>
  <si>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</si>
  <si>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</si>
  <si>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</si>
  <si>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</si>
  <si>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</si>
  <si>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</si>
  <si>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</si>
  <si>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</si>
  <si>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</si>
  <si>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</si>
  <si>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</si>
  <si>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</si>
  <si>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</si>
  <si>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</si>
  <si>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</si>
  <si>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</si>
  <si>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</si>
  <si>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</si>
  <si>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</si>
  <si>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</si>
  <si>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</si>
  <si>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</si>
  <si>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</si>
  <si>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</si>
  <si>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</si>
  <si>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</si>
  <si>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</si>
  <si>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</si>
  <si>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</si>
  <si>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</si>
  <si>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</si>
  <si>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</si>
  <si>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</si>
  <si>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</si>
  <si>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</si>
  <si>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</si>
  <si>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</si>
  <si>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</si>
  <si>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</si>
  <si>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</si>
  <si>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</si>
  <si>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</si>
  <si>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</si>
  <si>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</si>
  <si>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</si>
  <si>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</si>
  <si>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</si>
  <si>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</si>
  <si>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</si>
  <si>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</si>
  <si>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</si>
  <si>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</si>
  <si>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</si>
  <si>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</si>
  <si>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</si>
  <si>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</si>
  <si>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</si>
  <si>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</si>
  <si>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</si>
  <si>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</si>
  <si>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</si>
  <si>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</si>
  <si>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</si>
  <si>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</si>
  <si>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</si>
  <si>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</si>
  <si>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</si>
  <si>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</si>
  <si>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</si>
  <si>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</si>
  <si>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</si>
  <si>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</si>
  <si>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</si>
  <si>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</si>
  <si>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</si>
  <si>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</si>
  <si>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</si>
  <si>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</si>
  <si>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</si>
  <si>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</si>
  <si>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</si>
  <si>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</si>
  <si>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</si>
  <si>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</si>
  <si>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</si>
  <si>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</si>
  <si>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</si>
  <si>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</si>
  <si>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</si>
  <si>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</si>
  <si>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</si>
  <si>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</si>
  <si>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</si>
  <si>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vU; tekjkf'k ¼/kkjk 80 lh ds vUrxZr½</t>
  </si>
  <si>
    <t>H.R.A.</t>
  </si>
  <si>
    <t>osru ds vfrfjDr dVkSfr;k¡] vk;@tek jkf'k ,oa NwV dk fooj.k</t>
  </si>
  <si>
    <t>HRA</t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</si>
  <si>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</si>
  <si>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</si>
  <si>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</si>
  <si>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</si>
  <si>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</si>
  <si>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</si>
  <si>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</si>
  <si>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</si>
  <si>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</si>
  <si>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</si>
  <si>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</si>
  <si>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</si>
  <si>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</si>
  <si>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t>Salary Arrear 3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</si>
  <si>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</si>
  <si>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</si>
  <si>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</si>
  <si>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</si>
  <si>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PARMANAND MEGHWAL</t>
  </si>
  <si>
    <t>NAME :</t>
  </si>
  <si>
    <t>AAAAAAAA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</si>
  <si>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</si>
  <si>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</si>
  <si>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</si>
  <si>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</si>
  <si>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</si>
  <si>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</si>
  <si>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</si>
  <si>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</si>
  <si>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</si>
  <si>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12- jk"Vªh; cpr i=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(NSC)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</si>
  <si>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</si>
  <si>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 xml:space="preserve">17-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Kruti Dev 010"/>
      </rPr>
      <t xml:space="preserve"> gsrq</t>
    </r>
  </si>
  <si>
    <r>
      <t xml:space="preserve">20- /kkjk </t>
    </r>
    <r>
      <rPr>
        <sz val="13"/>
        <rFont val="Calibri"/>
        <family val="2"/>
        <scheme val="minor"/>
      </rPr>
      <t>80CCC -</t>
    </r>
    <r>
      <rPr>
        <sz val="13"/>
        <rFont val="Kruti Dev 010"/>
      </rPr>
      <t xml:space="preserve"> isa'ku Iyku gsrq va'knku ¼,u-ih-,l- ds avykok½</t>
    </r>
  </si>
  <si>
    <r>
      <t xml:space="preserve">21- /kkjk </t>
    </r>
    <r>
      <rPr>
        <sz val="13"/>
        <rFont val="Calibri"/>
        <family val="2"/>
        <scheme val="minor"/>
      </rPr>
      <t>80CCD(1B) -</t>
    </r>
    <r>
      <rPr>
        <sz val="13"/>
        <rFont val="Kruti Dev 010"/>
      </rPr>
      <t>uohu isa'ku ;kstuk esa vfrfjDr va'knku ¼vf/kdre :- 50]000½</t>
    </r>
  </si>
  <si>
    <r>
      <t xml:space="preserve">22- /kkjk </t>
    </r>
    <r>
      <rPr>
        <sz val="13"/>
        <rFont val="Calibri"/>
        <family val="2"/>
        <scheme val="minor"/>
      </rPr>
      <t xml:space="preserve">80D - </t>
    </r>
    <r>
      <rPr>
        <sz val="13"/>
        <rFont val="Kruti Dev 010"/>
      </rPr>
      <t>fpfdRlk chek izhfe;e ¼lkekU; 25000] ofj"B ukxfjd 50000½</t>
    </r>
  </si>
  <si>
    <r>
      <t xml:space="preserve">23- /kkjk </t>
    </r>
    <r>
      <rPr>
        <sz val="13"/>
        <rFont val="Calibri"/>
        <family val="2"/>
        <scheme val="minor"/>
      </rPr>
      <t>80DD -</t>
    </r>
    <r>
      <rPr>
        <sz val="13"/>
        <rFont val="Kruti Dev 010"/>
      </rPr>
      <t xml:space="preserve"> fodykax vkfJrksa ds fpfdRlk mipkj¼vf/kdre 75000] 80% fodykaxrk 125000½</t>
    </r>
  </si>
  <si>
    <r>
      <t xml:space="preserve">24- /kkjk </t>
    </r>
    <r>
      <rPr>
        <sz val="13"/>
        <rFont val="Calibri"/>
        <family val="2"/>
        <scheme val="minor"/>
      </rPr>
      <t xml:space="preserve">80DDB - </t>
    </r>
    <r>
      <rPr>
        <sz val="13"/>
        <rFont val="Kruti Dev 010"/>
      </rPr>
      <t>fof'k"V jksxksa ds mipkj gsrq dVkSrh ¼lkekU; 40000] ofj"B ukxfjd 1 yk[k½</t>
    </r>
  </si>
  <si>
    <r>
      <t xml:space="preserve">25- /kkjk </t>
    </r>
    <r>
      <rPr>
        <sz val="13"/>
        <rFont val="Calibri"/>
        <family val="2"/>
        <scheme val="minor"/>
      </rPr>
      <t>80E -</t>
    </r>
    <r>
      <rPr>
        <sz val="13"/>
        <rFont val="Kruti Dev 010"/>
      </rPr>
      <t xml:space="preserve"> mPp f'k{kk gsrq fy, _.k dk C;kt ¼/kkjk 80E½</t>
    </r>
  </si>
  <si>
    <r>
      <t xml:space="preserve">26- /kkjk </t>
    </r>
    <r>
      <rPr>
        <sz val="13"/>
        <rFont val="Calibri"/>
        <family val="2"/>
        <scheme val="minor"/>
      </rPr>
      <t>80G -</t>
    </r>
    <r>
      <rPr>
        <sz val="13"/>
        <rFont val="Kruti Dev 010"/>
      </rPr>
      <t xml:space="preserve"> /kekZFkZ laLFkkvksa vkfn dks fn;s nku ¼d Js.kh 100% ,oa [k Js.kh 50%½</t>
    </r>
  </si>
  <si>
    <r>
      <t xml:space="preserve">27- /kkjk </t>
    </r>
    <r>
      <rPr>
        <sz val="13"/>
        <rFont val="Calibri"/>
        <family val="2"/>
        <scheme val="minor"/>
      </rPr>
      <t xml:space="preserve">80U - </t>
    </r>
    <r>
      <rPr>
        <sz val="13"/>
        <rFont val="Kruti Dev 010"/>
      </rPr>
      <t>LFkkbZ 'kkjhfjd fodykaxrk ¼vf/kdre 75000] 80% fodykaxrk 125000½</t>
    </r>
  </si>
  <si>
    <r>
      <t xml:space="preserve">28- /kkjk </t>
    </r>
    <r>
      <rPr>
        <sz val="13"/>
        <rFont val="Calibri"/>
        <family val="2"/>
        <scheme val="minor"/>
      </rPr>
      <t xml:space="preserve">80 GGA - </t>
    </r>
    <r>
      <rPr>
        <sz val="13"/>
        <rFont val="Kruti Dev 010"/>
      </rPr>
      <t>vuqeksfnr oSKkfud]lkekftd]xzkeh.k fodkl vkfn gsrq fn;k x;k nku</t>
    </r>
  </si>
  <si>
    <r>
      <t xml:space="preserve">32- osru fcy ds vykok tek djk;k x;k aavk;dj </t>
    </r>
    <r>
      <rPr>
        <sz val="13"/>
        <rFont val="Calibri"/>
        <family val="2"/>
        <scheme val="minor"/>
      </rPr>
      <t>(TDS)</t>
    </r>
  </si>
  <si>
    <r>
      <t>2- 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vUrxZr </t>
    </r>
  </si>
  <si>
    <t>RAJTEACHERS.NET</t>
  </si>
  <si>
    <t>(xix)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</si>
  <si>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</si>
  <si>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t>(xx)</t>
  </si>
  <si>
    <t>vU;</t>
  </si>
  <si>
    <t>HEAD MASTER</t>
  </si>
  <si>
    <t>XXXXXXXXXX</t>
  </si>
  <si>
    <t>XXXXXXXXX</t>
  </si>
  <si>
    <t>INSTALL - KRUTIDEV 10 &amp; DEVLYS 10 FONT</t>
  </si>
  <si>
    <t xml:space="preserve">Other Allowance </t>
  </si>
  <si>
    <t>Medical Allow.</t>
  </si>
  <si>
    <t xml:space="preserve">SCHOOL NAME </t>
  </si>
  <si>
    <t>Others</t>
  </si>
  <si>
    <t>Service Tax</t>
  </si>
  <si>
    <r>
      <t>lkekU; izko/kk;h fuf/k ¼</t>
    </r>
    <r>
      <rPr>
        <sz val="12"/>
        <rFont val="Calibri"/>
        <family val="2"/>
        <scheme val="minor"/>
      </rPr>
      <t>GPF 2004)</t>
    </r>
  </si>
  <si>
    <t>Gross Salary</t>
  </si>
  <si>
    <t>NPS EMPLOYEE</t>
  </si>
  <si>
    <t>HRA RATES</t>
  </si>
  <si>
    <t>SENIOR CITIZEN</t>
  </si>
  <si>
    <t>POST:</t>
  </si>
  <si>
    <t xml:space="preserve"> </t>
  </si>
  <si>
    <t>CAT.</t>
  </si>
  <si>
    <t>¼4½ 'ks"k vk;dj ¼1&amp;2½</t>
  </si>
  <si>
    <r>
      <t xml:space="preserve">¼5½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</si>
  <si>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NO</t>
  </si>
  <si>
    <r>
      <t>3- O;olk;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</si>
  <si>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</si>
  <si>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</si>
  <si>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</si>
  <si>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</si>
  <si>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</si>
  <si>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</si>
  <si>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</si>
  <si>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</si>
  <si>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</si>
  <si>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</si>
  <si>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</si>
  <si>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</si>
  <si>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</si>
  <si>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</si>
  <si>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</si>
  <si>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</si>
  <si>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</si>
  <si>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</si>
  <si>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</si>
  <si>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</si>
  <si>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</si>
  <si>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</si>
  <si>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</si>
  <si>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</si>
  <si>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</si>
  <si>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</si>
  <si>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</si>
  <si>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</si>
  <si>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</si>
  <si>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</si>
  <si>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</si>
  <si>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</si>
  <si>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</si>
  <si>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</si>
  <si>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</si>
  <si>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</si>
  <si>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</si>
  <si>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</si>
  <si>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</si>
  <si>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</si>
  <si>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</si>
  <si>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</si>
  <si>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</si>
  <si>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</si>
  <si>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</si>
  <si>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</si>
  <si>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</si>
  <si>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</si>
  <si>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</si>
  <si>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</si>
  <si>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</si>
  <si>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</si>
  <si>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</si>
  <si>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</si>
  <si>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</si>
  <si>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</si>
  <si>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</si>
  <si>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</si>
  <si>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</si>
  <si>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</si>
  <si>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</si>
  <si>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</si>
  <si>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</si>
  <si>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</si>
  <si>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</si>
  <si>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</si>
  <si>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</si>
  <si>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</si>
  <si>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</si>
  <si>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</si>
  <si>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</si>
  <si>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</si>
  <si>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</si>
  <si>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</si>
  <si>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</si>
  <si>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</si>
  <si>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</si>
  <si>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</si>
  <si>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</si>
  <si>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</si>
  <si>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</si>
  <si>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</si>
  <si>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</si>
  <si>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</si>
  <si>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</si>
  <si>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</si>
  <si>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</si>
  <si>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</si>
  <si>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</si>
  <si>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</si>
  <si>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</si>
  <si>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</si>
  <si>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</si>
  <si>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</si>
  <si>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</si>
  <si>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</si>
  <si>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</si>
  <si>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</si>
  <si>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</si>
  <si>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</si>
  <si>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</si>
  <si>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</si>
  <si>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</si>
  <si>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</si>
  <si>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</si>
  <si>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</si>
  <si>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</si>
  <si>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</si>
  <si>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</si>
  <si>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</si>
  <si>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</si>
  <si>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</si>
  <si>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</si>
  <si>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</si>
  <si>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</si>
  <si>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</si>
  <si>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</si>
  <si>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</si>
  <si>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</si>
  <si>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</si>
  <si>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</si>
  <si>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</si>
  <si>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</si>
  <si>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</si>
  <si>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</si>
  <si>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</si>
  <si>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</si>
  <si>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</si>
  <si>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</si>
  <si>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</si>
  <si>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</si>
  <si>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</si>
  <si>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</si>
  <si>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PRINCIPAL</t>
  </si>
  <si>
    <t>RAJENDRA KUMAR</t>
  </si>
  <si>
    <t>BHANWAR LAL</t>
  </si>
  <si>
    <t>NEW TAX REGIME</t>
  </si>
  <si>
    <t>II.DETAILS TAX DEDUCTED AND DEPOSITED INTO CENTRAL GOVERNMENT ACCOUNT THROUGH BOOK CHALLAN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</si>
  <si>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75</t>
    </r>
    <r>
      <rPr>
        <sz val="12"/>
        <rFont val="DevLys 010"/>
      </rPr>
      <t>]000 ¼vf/kdre½</t>
    </r>
  </si>
  <si>
    <t>GOB</t>
  </si>
  <si>
    <t>4,00,000 तक</t>
  </si>
  <si>
    <t>4,00,001-8,00,000</t>
  </si>
  <si>
    <t>8,00,001-12,00,000</t>
  </si>
  <si>
    <t>12,00,001-16,00,000</t>
  </si>
  <si>
    <t>16,00,001-20,00,000</t>
  </si>
  <si>
    <t>20,00,001-24,00,000</t>
  </si>
  <si>
    <t>24,00,001 से अधिक</t>
  </si>
  <si>
    <t>8,00,000 तक</t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</si>
  <si>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 xml:space="preserve">½ vk; ij vk;dj dh NwV vf/kdre :- 60000 rd½ ;k NwV /kkjk </t>
    </r>
    <r>
      <rPr>
        <sz val="12"/>
        <rFont val="Calibri"/>
        <family val="2"/>
      </rPr>
      <t>115BAC(1)</t>
    </r>
    <r>
      <rPr>
        <sz val="12"/>
        <rFont val="DevLys 010"/>
      </rPr>
      <t xml:space="preserve"> ds rgr lhekUr ykHk</t>
    </r>
    <r>
      <rPr>
        <sz val="12"/>
        <rFont val="Calibri"/>
        <family val="2"/>
        <scheme val="minor"/>
      </rPr>
      <t xml:space="preserve"> (Marginal Relief benefit under section 115BAC(1)</t>
    </r>
  </si>
  <si>
    <t>flrEcj 2025
rd  :i;s</t>
  </si>
  <si>
    <t>fnlEcj 2025
rd  :i;s</t>
  </si>
  <si>
    <t>tuojh 2026
rd :i;s</t>
  </si>
  <si>
    <t>Qjojh 2026
rd  :i;s</t>
  </si>
  <si>
    <t>INCOME TAX CALCULATION FY 2025-26</t>
  </si>
  <si>
    <t>DA Arrear 55%</t>
  </si>
  <si>
    <t>DA Arrear 58%</t>
  </si>
  <si>
    <t>vk; %  o"kZ&amp;2025&amp;26 esa izkIr dqy osru ¼ dj ;ksX; lqfo/kkvksa ds eqY; lfgr ½</t>
  </si>
  <si>
    <t>vk;dj x.kuk izi= o"kZ 2025&amp;2026 ¼dj fu/kkZj.k o"kZ 2026&amp;2027½</t>
  </si>
  <si>
    <t>MARCH 2025 PAYMENT</t>
  </si>
  <si>
    <t>2026-27</t>
  </si>
  <si>
    <t>01.04.2025</t>
  </si>
  <si>
    <t>31.03.2026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</si>
</sst>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1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20"/>
      <name val="Kruti Dev 010"/>
    </font>
    <font>
      <sz val="13"/>
      <name val="Kruti Dev 010"/>
    </font>
    <font>
      <b/>
      <sz val="16"/>
      <name val="Kruti Dev 010"/>
    </font>
    <font>
      <b/>
      <sz val="18"/>
      <color theme="0"/>
      <name val="Calibri"/>
      <family val="2"/>
      <scheme val="minor"/>
    </font>
    <font>
      <b/>
      <sz val="16"/>
      <name val="Arial"/>
      <family val="2"/>
    </font>
    <font>
      <b/>
      <sz val="18"/>
      <name val="Calibri"/>
      <family val="2"/>
      <scheme val="minor"/>
    </font>
    <font>
      <b/>
      <sz val="14"/>
      <name val="Times New Roman"/>
      <family val="1"/>
    </font>
    <font>
      <sz val="14"/>
      <name val="Arial"/>
      <family val="2"/>
    </font>
    <font>
      <sz val="14"/>
      <name val="Times New Roman"/>
      <family val="1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sz val="10"/>
      <name val="Tahoma"/>
      <family val="2"/>
    </font>
    <font>
      <sz val="12"/>
      <name val="Calibri"/>
      <family val="2"/>
    </font>
  </fonts>
  <fills count="4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</fills>
  <borders count="6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7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4" fontId="5" fillId="0" borderId="0" applyFont="0" applyFill="0" applyBorder="0" applyAlignment="0" applyProtection="0"/>
    <xf numFmtId="0" fontId="5" fillId="0" borderId="0"/>
  </cellStyleXfs>
  <cellXfs count="681">
    <xf numFmtId="0" fontId="0" fillId="0" borderId="0" xfId="0"/>
    <xf numFmtId="2" fontId="1" fillId="0" borderId="0" xfId="0" applyNumberFormat="1" applyFont="1"/>
    <xf numFmtId="2" fontId="9" fillId="24" borderId="0" xfId="0" applyNumberFormat="1" applyFont="1" applyFill="1" applyAlignment="1">
      <alignment horizontal="left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 textRotation="90"/>
    </xf>
    <xf numFmtId="0" fontId="3" fillId="0" borderId="0" xfId="0" applyFont="1"/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/>
    <xf numFmtId="0" fontId="28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5" fillId="0" borderId="10" xfId="37" applyNumberFormat="1" applyFont="1" applyBorder="1" applyAlignment="1">
      <alignment horizontal="center" vertical="center"/>
    </xf>
    <xf numFmtId="2" fontId="35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9" fillId="0" borderId="0" xfId="0" applyFont="1" applyAlignment="1">
      <alignment horizontal="center" textRotation="90" wrapText="1"/>
    </xf>
    <xf numFmtId="0" fontId="33" fillId="0" borderId="0" xfId="0" applyFont="1" applyAlignment="1">
      <alignment vertical="center"/>
    </xf>
    <xf numFmtId="0" fontId="39" fillId="0" borderId="0" xfId="0" applyFont="1" applyAlignment="1">
      <alignment horizontal="center" vertical="center" textRotation="90"/>
    </xf>
    <xf numFmtId="0" fontId="32" fillId="0" borderId="10" xfId="37" applyFont="1" applyBorder="1" applyAlignment="1">
      <alignment horizontal="center" vertical="center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29" fillId="0" borderId="0" xfId="0" applyFont="1" applyAlignment="1">
      <alignment vertical="top"/>
    </xf>
    <xf numFmtId="0" fontId="5" fillId="27" borderId="0" xfId="0" applyFont="1" applyFill="1" applyAlignment="1">
      <alignment vertical="top"/>
    </xf>
    <xf numFmtId="0" fontId="4" fillId="0" borderId="0" xfId="0" applyFont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1" fillId="0" borderId="21" xfId="37" applyNumberFormat="1" applyFont="1" applyBorder="1" applyAlignment="1">
      <alignment horizontal="right" vertical="center"/>
    </xf>
    <xf numFmtId="2" fontId="32" fillId="0" borderId="21" xfId="37" applyNumberFormat="1" applyFont="1" applyBorder="1" applyAlignment="1">
      <alignment horizontal="right" vertical="center"/>
    </xf>
    <xf numFmtId="2" fontId="34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2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2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3" fillId="0" borderId="32" xfId="37" applyFont="1" applyBorder="1" applyAlignment="1">
      <alignment horizontal="right" vertical="center"/>
    </xf>
    <xf numFmtId="0" fontId="30" fillId="0" borderId="0" xfId="37" applyFont="1" applyAlignment="1">
      <alignment horizontal="right" vertical="center"/>
    </xf>
    <xf numFmtId="0" fontId="1" fillId="0" borderId="0" xfId="37" applyFont="1" applyAlignment="1">
      <alignment horizontal="right" vertical="center"/>
    </xf>
    <xf numFmtId="2" fontId="32" fillId="0" borderId="0" xfId="37" applyNumberFormat="1" applyFont="1" applyAlignment="1">
      <alignment horizontal="right" vertical="center"/>
    </xf>
    <xf numFmtId="0" fontId="44" fillId="0" borderId="0" xfId="37" applyFont="1" applyAlignment="1">
      <alignment horizontal="center" vertical="center"/>
    </xf>
    <xf numFmtId="0" fontId="33" fillId="0" borderId="10" xfId="0" applyFont="1" applyBorder="1" applyAlignment="1" applyProtection="1">
      <alignment horizontal="center" vertical="center"/>
      <protection locked="0" hidden="1"/>
    </xf>
    <xf numFmtId="0" fontId="39" fillId="0" borderId="10" xfId="0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2" fontId="39" fillId="0" borderId="10" xfId="0" applyNumberFormat="1" applyFont="1" applyBorder="1" applyAlignment="1" applyProtection="1">
      <alignment horizontal="center" vertical="center"/>
      <protection hidden="1"/>
    </xf>
    <xf numFmtId="0" fontId="5" fillId="26" borderId="0" xfId="0" applyFont="1" applyFill="1" applyAlignment="1">
      <alignment vertical="top"/>
    </xf>
    <xf numFmtId="0" fontId="5" fillId="28" borderId="0" xfId="0" applyFont="1" applyFill="1" applyAlignment="1">
      <alignment vertical="top"/>
    </xf>
    <xf numFmtId="2" fontId="1" fillId="0" borderId="0" xfId="0" applyNumberFormat="1" applyFont="1" applyAlignment="1">
      <alignment vertical="center"/>
    </xf>
    <xf numFmtId="2" fontId="9" fillId="24" borderId="0" xfId="0" applyNumberFormat="1" applyFont="1" applyFill="1" applyAlignment="1">
      <alignment horizontal="left" indent="2"/>
    </xf>
    <xf numFmtId="0" fontId="29" fillId="26" borderId="0" xfId="0" applyFont="1" applyFill="1" applyAlignment="1">
      <alignment vertical="top"/>
    </xf>
    <xf numFmtId="0" fontId="39" fillId="26" borderId="0" xfId="0" applyFont="1" applyFill="1" applyAlignment="1">
      <alignment horizontal="center" textRotation="90" wrapText="1"/>
    </xf>
    <xf numFmtId="0" fontId="33" fillId="26" borderId="0" xfId="0" applyFont="1" applyFill="1" applyAlignment="1">
      <alignment vertical="center"/>
    </xf>
    <xf numFmtId="0" fontId="39" fillId="26" borderId="0" xfId="0" applyFont="1" applyFill="1" applyAlignment="1">
      <alignment horizontal="center" vertical="center" textRotation="90"/>
    </xf>
    <xf numFmtId="0" fontId="4" fillId="26" borderId="0" xfId="0" applyFont="1" applyFill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0" fontId="2" fillId="0" borderId="10" xfId="37" applyFont="1" applyBorder="1" applyAlignment="1">
      <alignment horizontal="center" vertical="center" wrapText="1"/>
    </xf>
    <xf numFmtId="1" fontId="32" fillId="0" borderId="10" xfId="37" applyNumberFormat="1" applyFont="1" applyBorder="1" applyAlignment="1">
      <alignment horizontal="center" vertical="center" wrapText="1"/>
    </xf>
    <xf numFmtId="0" fontId="33" fillId="0" borderId="10" xfId="0" applyFont="1" applyBorder="1" applyAlignment="1" applyProtection="1">
      <alignment vertical="center"/>
      <protection locked="0"/>
    </xf>
    <xf numFmtId="0" fontId="43" fillId="0" borderId="15" xfId="0" applyFont="1" applyBorder="1" applyAlignment="1">
      <alignment horizontal="center" textRotation="90" wrapText="1"/>
    </xf>
    <xf numFmtId="0" fontId="43" fillId="0" borderId="15" xfId="0" applyFont="1" applyBorder="1" applyAlignment="1" applyProtection="1">
      <alignment horizontal="center" textRotation="90" wrapText="1"/>
      <protection locked="0"/>
    </xf>
    <xf numFmtId="0" fontId="46" fillId="0" borderId="15" xfId="0" applyFont="1" applyBorder="1" applyAlignment="1">
      <alignment horizontal="center" textRotation="90" wrapText="1"/>
    </xf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2" fillId="0" borderId="21" xfId="37" applyNumberFormat="1" applyFont="1" applyBorder="1" applyAlignment="1" applyProtection="1">
      <alignment horizontal="right" vertical="center"/>
      <protection locked="0" hidden="1"/>
    </xf>
    <xf numFmtId="2" fontId="35" fillId="0" borderId="10" xfId="37" applyNumberFormat="1" applyFont="1" applyBorder="1" applyAlignment="1" applyProtection="1">
      <alignment horizontal="center" vertical="center"/>
      <protection hidden="1"/>
    </xf>
    <xf numFmtId="2" fontId="58" fillId="33" borderId="17" xfId="0" applyNumberFormat="1" applyFont="1" applyFill="1" applyBorder="1" applyAlignment="1">
      <alignment horizontal="center" vertical="center"/>
    </xf>
    <xf numFmtId="1" fontId="59" fillId="32" borderId="0" xfId="0" applyNumberFormat="1" applyFont="1" applyFill="1" applyAlignment="1">
      <alignment horizontal="center" vertical="center"/>
    </xf>
    <xf numFmtId="1" fontId="59" fillId="33" borderId="0" xfId="0" applyNumberFormat="1" applyFont="1" applyFill="1" applyAlignment="1">
      <alignment horizontal="center" vertical="center"/>
    </xf>
    <xf numFmtId="1" fontId="59" fillId="31" borderId="0" xfId="0" applyNumberFormat="1" applyFont="1" applyFill="1" applyAlignment="1">
      <alignment horizontal="center" vertical="center"/>
    </xf>
    <xf numFmtId="2" fontId="59" fillId="31" borderId="0" xfId="0" applyNumberFormat="1" applyFont="1" applyFill="1" applyAlignment="1">
      <alignment horizontal="center" vertical="center"/>
    </xf>
    <xf numFmtId="2" fontId="31" fillId="31" borderId="0" xfId="0" applyNumberFormat="1" applyFont="1" applyFill="1" applyAlignment="1" applyProtection="1">
      <alignment horizontal="center"/>
      <protection locked="0"/>
    </xf>
    <xf numFmtId="2" fontId="31" fillId="31" borderId="0" xfId="0" applyNumberFormat="1" applyFont="1" applyFill="1" applyAlignment="1">
      <alignment horizontal="left"/>
    </xf>
    <xf numFmtId="2" fontId="31" fillId="35" borderId="0" xfId="0" applyNumberFormat="1" applyFont="1" applyFill="1" applyAlignment="1" applyProtection="1">
      <alignment horizontal="center" vertical="center"/>
      <protection locked="0"/>
    </xf>
    <xf numFmtId="2" fontId="31" fillId="35" borderId="0" xfId="0" applyNumberFormat="1" applyFont="1" applyFill="1" applyAlignment="1">
      <alignment horizontal="left"/>
    </xf>
    <xf numFmtId="2" fontId="31" fillId="35" borderId="0" xfId="0" applyNumberFormat="1" applyFont="1" applyFill="1" applyAlignment="1" applyProtection="1">
      <alignment horizontal="center"/>
      <protection locked="0"/>
    </xf>
    <xf numFmtId="2" fontId="61" fillId="36" borderId="17" xfId="0" applyNumberFormat="1" applyFont="1" applyFill="1" applyBorder="1" applyAlignment="1">
      <alignment horizontal="center"/>
    </xf>
    <xf numFmtId="0" fontId="43" fillId="0" borderId="22" xfId="0" applyFont="1" applyBorder="1" applyAlignment="1">
      <alignment horizontal="center" vertical="center" wrapText="1"/>
    </xf>
    <xf numFmtId="0" fontId="43" fillId="0" borderId="43" xfId="0" applyFont="1" applyBorder="1" applyAlignment="1">
      <alignment horizontal="center" vertical="center" wrapText="1"/>
    </xf>
    <xf numFmtId="17" fontId="41" fillId="0" borderId="22" xfId="0" applyNumberFormat="1" applyFont="1" applyBorder="1" applyAlignment="1">
      <alignment horizontal="center" vertical="center"/>
    </xf>
    <xf numFmtId="0" fontId="33" fillId="0" borderId="21" xfId="0" applyFont="1" applyBorder="1" applyAlignment="1" applyProtection="1">
      <alignment horizontal="center" vertical="center"/>
      <protection locked="0" hidden="1"/>
    </xf>
    <xf numFmtId="17" fontId="33" fillId="0" borderId="22" xfId="0" applyNumberFormat="1" applyFont="1" applyBorder="1" applyAlignment="1" applyProtection="1">
      <alignment horizontal="center" vertical="center"/>
      <protection locked="0"/>
    </xf>
    <xf numFmtId="17" fontId="33" fillId="0" borderId="22" xfId="0" applyNumberFormat="1" applyFont="1" applyBorder="1" applyAlignment="1">
      <alignment horizontal="center" vertical="center"/>
    </xf>
    <xf numFmtId="0" fontId="39" fillId="0" borderId="27" xfId="0" applyFont="1" applyBorder="1" applyAlignment="1">
      <alignment horizontal="center" vertical="center" textRotation="90"/>
    </xf>
    <xf numFmtId="0" fontId="50" fillId="0" borderId="28" xfId="0" applyFont="1" applyBorder="1" applyAlignment="1" applyProtection="1">
      <alignment horizontal="center" vertical="center" textRotation="90"/>
      <protection hidden="1"/>
    </xf>
    <xf numFmtId="0" fontId="39" fillId="0" borderId="29" xfId="0" applyFont="1" applyBorder="1" applyAlignment="1" applyProtection="1">
      <alignment horizontal="center" vertical="center" textRotation="90"/>
      <protection hidden="1"/>
    </xf>
    <xf numFmtId="2" fontId="66" fillId="31" borderId="0" xfId="0" applyNumberFormat="1" applyFont="1" applyFill="1" applyAlignment="1">
      <alignment horizontal="left" indent="1"/>
    </xf>
    <xf numFmtId="2" fontId="66" fillId="35" borderId="0" xfId="0" applyNumberFormat="1" applyFont="1" applyFill="1" applyAlignment="1">
      <alignment horizontal="left" vertical="center" wrapText="1" indent="1"/>
    </xf>
    <xf numFmtId="2" fontId="66" fillId="35" borderId="0" xfId="0" applyNumberFormat="1" applyFont="1" applyFill="1" applyAlignment="1">
      <alignment horizontal="left" vertical="center" indent="1"/>
    </xf>
    <xf numFmtId="2" fontId="66" fillId="35" borderId="0" xfId="0" applyNumberFormat="1" applyFont="1" applyFill="1" applyAlignment="1">
      <alignment horizontal="left" indent="1"/>
    </xf>
    <xf numFmtId="2" fontId="66" fillId="31" borderId="0" xfId="0" applyNumberFormat="1" applyFont="1" applyFill="1" applyAlignment="1">
      <alignment horizontal="left" vertical="center" wrapText="1" indent="1"/>
    </xf>
    <xf numFmtId="2" fontId="35" fillId="0" borderId="10" xfId="37" applyNumberFormat="1" applyFont="1" applyBorder="1" applyAlignment="1" applyProtection="1">
      <alignment horizontal="center" vertical="center"/>
      <protection locked="0"/>
    </xf>
    <xf numFmtId="0" fontId="42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46" fillId="0" borderId="15" xfId="0" applyFont="1" applyBorder="1" applyAlignment="1" applyProtection="1">
      <alignment horizontal="center" textRotation="90" wrapText="1"/>
      <protection locked="0"/>
    </xf>
    <xf numFmtId="2" fontId="50" fillId="0" borderId="10" xfId="37" applyNumberFormat="1" applyFont="1" applyBorder="1" applyAlignment="1">
      <alignment horizontal="center" vertical="center"/>
    </xf>
    <xf numFmtId="0" fontId="33" fillId="0" borderId="10" xfId="0" applyFont="1" applyBorder="1" applyAlignment="1" applyProtection="1">
      <alignment horizontal="center" vertical="center"/>
      <protection locked="0"/>
    </xf>
    <xf numFmtId="0" fontId="71" fillId="39" borderId="0" xfId="0" applyFont="1" applyFill="1" applyAlignment="1">
      <alignment horizontal="right" vertical="top"/>
    </xf>
    <xf numFmtId="0" fontId="71" fillId="39" borderId="0" xfId="0" applyFont="1" applyFill="1" applyAlignment="1">
      <alignment vertical="top"/>
    </xf>
    <xf numFmtId="0" fontId="73" fillId="39" borderId="0" xfId="0" applyFont="1" applyFill="1" applyAlignment="1">
      <alignment vertical="top"/>
    </xf>
    <xf numFmtId="0" fontId="71" fillId="39" borderId="11" xfId="0" applyFont="1" applyFill="1" applyBorder="1" applyAlignment="1" applyProtection="1">
      <alignment vertical="top"/>
      <protection locked="0"/>
    </xf>
    <xf numFmtId="0" fontId="71" fillId="39" borderId="11" xfId="0" applyFont="1" applyFill="1" applyBorder="1" applyAlignment="1">
      <alignment vertical="top"/>
    </xf>
    <xf numFmtId="0" fontId="33" fillId="38" borderId="10" xfId="0" applyFont="1" applyFill="1" applyBorder="1" applyAlignment="1" applyProtection="1">
      <alignment horizontal="center" vertical="center"/>
      <protection locked="0" hidden="1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3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2" fontId="32" fillId="0" borderId="21" xfId="37" applyNumberFormat="1" applyFont="1" applyBorder="1" applyAlignment="1" applyProtection="1">
      <alignment vertical="center"/>
      <protection hidden="1"/>
    </xf>
    <xf numFmtId="9" fontId="33" fillId="0" borderId="10" xfId="37" applyNumberFormat="1" applyFont="1" applyBorder="1" applyAlignment="1" applyProtection="1">
      <alignment horizontal="center" vertical="center"/>
      <protection hidden="1"/>
    </xf>
    <xf numFmtId="0" fontId="2" fillId="0" borderId="10" xfId="37" applyFont="1" applyBorder="1" applyAlignment="1" applyProtection="1">
      <alignment horizontal="center" vertical="top" wrapText="1"/>
      <protection hidden="1"/>
    </xf>
    <xf numFmtId="0" fontId="32" fillId="0" borderId="10" xfId="37" applyFont="1" applyBorder="1" applyAlignment="1" applyProtection="1">
      <alignment horizontal="center" vertical="top"/>
      <protection hidden="1"/>
    </xf>
    <xf numFmtId="1" fontId="32" fillId="0" borderId="10" xfId="37" applyNumberFormat="1" applyFont="1" applyBorder="1" applyAlignment="1" applyProtection="1">
      <alignment horizontal="center" vertical="top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2" fillId="0" borderId="29" xfId="37" applyNumberFormat="1" applyFont="1" applyBorder="1" applyAlignment="1" applyProtection="1">
      <alignment horizontal="right" vertical="center"/>
      <protection hidden="1"/>
    </xf>
    <xf numFmtId="0" fontId="70" fillId="38" borderId="13" xfId="0" applyFont="1" applyFill="1" applyBorder="1" applyAlignment="1" applyProtection="1">
      <alignment horizontal="center" vertical="center" wrapText="1"/>
      <protection locked="0" hidden="1"/>
    </xf>
    <xf numFmtId="0" fontId="70" fillId="38" borderId="10" xfId="0" applyFont="1" applyFill="1" applyBorder="1" applyAlignment="1" applyProtection="1">
      <alignment horizontal="center" vertical="center"/>
      <protection locked="0" hidden="1"/>
    </xf>
    <xf numFmtId="0" fontId="0" fillId="40" borderId="0" xfId="0" applyFill="1"/>
    <xf numFmtId="1" fontId="4" fillId="38" borderId="18" xfId="0" applyNumberFormat="1" applyFont="1" applyFill="1" applyBorder="1" applyProtection="1">
      <protection hidden="1"/>
    </xf>
    <xf numFmtId="1" fontId="5" fillId="38" borderId="17" xfId="0" applyNumberFormat="1" applyFont="1" applyFill="1" applyBorder="1" applyProtection="1">
      <protection hidden="1"/>
    </xf>
    <xf numFmtId="1" fontId="5" fillId="38" borderId="49" xfId="0" applyNumberFormat="1" applyFont="1" applyFill="1" applyBorder="1" applyProtection="1">
      <protection hidden="1"/>
    </xf>
    <xf numFmtId="1" fontId="4" fillId="38" borderId="35" xfId="0" applyNumberFormat="1" applyFont="1" applyFill="1" applyBorder="1" applyProtection="1">
      <protection hidden="1"/>
    </xf>
    <xf numFmtId="1" fontId="5" fillId="38" borderId="0" xfId="0" applyNumberFormat="1" applyFont="1" applyFill="1" applyProtection="1">
      <protection hidden="1"/>
    </xf>
    <xf numFmtId="1" fontId="5" fillId="38" borderId="51" xfId="0" applyNumberFormat="1" applyFont="1" applyFill="1" applyBorder="1" applyProtection="1">
      <protection hidden="1"/>
    </xf>
    <xf numFmtId="1" fontId="4" fillId="38" borderId="10" xfId="0" applyNumberFormat="1" applyFont="1" applyFill="1" applyBorder="1" applyAlignment="1" applyProtection="1">
      <alignment horizontal="center"/>
      <protection hidden="1"/>
    </xf>
    <xf numFmtId="1" fontId="4" fillId="38" borderId="16" xfId="0" applyNumberFormat="1" applyFont="1" applyFill="1" applyBorder="1" applyProtection="1">
      <protection hidden="1"/>
    </xf>
    <xf numFmtId="1" fontId="5" fillId="38" borderId="11" xfId="0" applyNumberFormat="1" applyFont="1" applyFill="1" applyBorder="1" applyProtection="1">
      <protection hidden="1"/>
    </xf>
    <xf numFmtId="1" fontId="5" fillId="38" borderId="53" xfId="0" applyNumberFormat="1" applyFont="1" applyFill="1" applyBorder="1" applyProtection="1">
      <protection hidden="1"/>
    </xf>
    <xf numFmtId="1" fontId="5" fillId="38" borderId="15" xfId="0" applyNumberFormat="1" applyFont="1" applyFill="1" applyBorder="1" applyAlignment="1" applyProtection="1">
      <alignment horizontal="center"/>
      <protection hidden="1"/>
    </xf>
    <xf numFmtId="1" fontId="5" fillId="38" borderId="11" xfId="45" applyNumberFormat="1" applyFont="1" applyFill="1" applyBorder="1" applyAlignment="1" applyProtection="1">
      <protection hidden="1"/>
    </xf>
    <xf numFmtId="1" fontId="5" fillId="38" borderId="11" xfId="0" applyNumberFormat="1" applyFont="1" applyFill="1" applyBorder="1" applyAlignment="1" applyProtection="1">
      <alignment horizontal="center"/>
      <protection hidden="1"/>
    </xf>
    <xf numFmtId="1" fontId="5" fillId="38" borderId="20" xfId="0" applyNumberFormat="1" applyFont="1" applyFill="1" applyBorder="1" applyAlignment="1" applyProtection="1">
      <alignment horizontal="center"/>
      <protection hidden="1"/>
    </xf>
    <xf numFmtId="1" fontId="5" fillId="38" borderId="55" xfId="0" applyNumberFormat="1" applyFont="1" applyFill="1" applyBorder="1" applyAlignment="1" applyProtection="1">
      <alignment horizontal="center"/>
      <protection hidden="1"/>
    </xf>
    <xf numFmtId="1" fontId="4" fillId="38" borderId="56" xfId="0" applyNumberFormat="1" applyFont="1" applyFill="1" applyBorder="1" applyProtection="1">
      <protection hidden="1"/>
    </xf>
    <xf numFmtId="1" fontId="5" fillId="38" borderId="0" xfId="0" applyNumberFormat="1" applyFont="1" applyFill="1" applyAlignment="1" applyProtection="1">
      <alignment horizontal="center"/>
      <protection hidden="1"/>
    </xf>
    <xf numFmtId="1" fontId="4" fillId="38" borderId="15" xfId="0" applyNumberFormat="1" applyFont="1" applyFill="1" applyBorder="1" applyProtection="1">
      <protection hidden="1"/>
    </xf>
    <xf numFmtId="1" fontId="76" fillId="38" borderId="16" xfId="45" applyNumberFormat="1" applyFont="1" applyFill="1" applyBorder="1" applyAlignment="1" applyProtection="1">
      <protection hidden="1"/>
    </xf>
    <xf numFmtId="1" fontId="76" fillId="38" borderId="11" xfId="45" applyNumberFormat="1" applyFont="1" applyFill="1" applyBorder="1" applyAlignment="1" applyProtection="1">
      <protection hidden="1"/>
    </xf>
    <xf numFmtId="1" fontId="5" fillId="38" borderId="35" xfId="0" applyNumberFormat="1" applyFont="1" applyFill="1" applyBorder="1" applyAlignment="1" applyProtection="1">
      <alignment horizontal="center"/>
      <protection hidden="1"/>
    </xf>
    <xf numFmtId="1" fontId="5" fillId="38" borderId="46" xfId="0" applyNumberFormat="1" applyFont="1" applyFill="1" applyBorder="1" applyAlignment="1" applyProtection="1">
      <alignment horizontal="center"/>
      <protection hidden="1"/>
    </xf>
    <xf numFmtId="1" fontId="5" fillId="38" borderId="10" xfId="0" applyNumberFormat="1" applyFont="1" applyFill="1" applyBorder="1" applyAlignment="1" applyProtection="1">
      <alignment horizontal="center"/>
      <protection locked="0" hidden="1"/>
    </xf>
    <xf numFmtId="1" fontId="4" fillId="38" borderId="15" xfId="0" applyNumberFormat="1" applyFont="1" applyFill="1" applyBorder="1" applyAlignment="1" applyProtection="1">
      <alignment horizontal="center"/>
      <protection hidden="1"/>
    </xf>
    <xf numFmtId="1" fontId="5" fillId="38" borderId="12" xfId="45" applyNumberFormat="1" applyFont="1" applyFill="1" applyBorder="1" applyAlignment="1" applyProtection="1">
      <alignment horizontal="center"/>
      <protection locked="0" hidden="1"/>
    </xf>
    <xf numFmtId="1" fontId="5" fillId="38" borderId="14" xfId="45" applyNumberFormat="1" applyFont="1" applyFill="1" applyBorder="1" applyAlignment="1" applyProtection="1">
      <alignment horizontal="center"/>
      <protection locked="0" hidden="1"/>
    </xf>
    <xf numFmtId="1" fontId="5" fillId="38" borderId="12" xfId="0" applyNumberFormat="1" applyFont="1" applyFill="1" applyBorder="1" applyAlignment="1" applyProtection="1">
      <alignment horizontal="center"/>
      <protection locked="0" hidden="1"/>
    </xf>
    <xf numFmtId="1" fontId="5" fillId="38" borderId="14" xfId="0" applyNumberFormat="1" applyFont="1" applyFill="1" applyBorder="1" applyAlignment="1" applyProtection="1">
      <alignment horizontal="center"/>
      <protection locked="0" hidden="1"/>
    </xf>
    <xf numFmtId="1" fontId="5" fillId="38" borderId="16" xfId="0" applyNumberFormat="1" applyFont="1" applyFill="1" applyBorder="1" applyAlignment="1" applyProtection="1">
      <alignment horizontal="center"/>
      <protection locked="0" hidden="1"/>
    </xf>
    <xf numFmtId="1" fontId="5" fillId="38" borderId="20" xfId="0" applyNumberFormat="1" applyFont="1" applyFill="1" applyBorder="1" applyAlignment="1" applyProtection="1">
      <alignment horizontal="center"/>
      <protection locked="0" hidden="1"/>
    </xf>
    <xf numFmtId="1" fontId="5" fillId="38" borderId="18" xfId="0" applyNumberFormat="1" applyFont="1" applyFill="1" applyBorder="1" applyAlignment="1" applyProtection="1">
      <alignment horizontal="center"/>
      <protection locked="0" hidden="1"/>
    </xf>
    <xf numFmtId="1" fontId="5" fillId="38" borderId="19" xfId="0" applyNumberFormat="1" applyFont="1" applyFill="1" applyBorder="1" applyAlignment="1" applyProtection="1">
      <alignment horizontal="center"/>
      <protection locked="0" hidden="1"/>
    </xf>
    <xf numFmtId="1" fontId="5" fillId="38" borderId="13" xfId="0" applyNumberFormat="1" applyFont="1" applyFill="1" applyBorder="1" applyAlignment="1" applyProtection="1">
      <alignment horizontal="center"/>
      <protection hidden="1"/>
    </xf>
    <xf numFmtId="1" fontId="5" fillId="38" borderId="13" xfId="45" applyNumberFormat="1" applyFont="1" applyFill="1" applyBorder="1" applyAlignment="1" applyProtection="1">
      <alignment horizontal="center"/>
      <protection hidden="1"/>
    </xf>
    <xf numFmtId="1" fontId="4" fillId="38" borderId="10" xfId="0" applyNumberFormat="1" applyFont="1" applyFill="1" applyBorder="1" applyProtection="1">
      <protection hidden="1"/>
    </xf>
    <xf numFmtId="1" fontId="5" fillId="38" borderId="18" xfId="45" applyNumberFormat="1" applyFont="1" applyFill="1" applyBorder="1" applyAlignment="1" applyProtection="1">
      <alignment horizontal="right"/>
      <protection hidden="1"/>
    </xf>
    <xf numFmtId="1" fontId="0" fillId="38" borderId="17" xfId="0" applyNumberFormat="1" applyFill="1" applyBorder="1" applyProtection="1">
      <protection hidden="1"/>
    </xf>
    <xf numFmtId="1" fontId="0" fillId="38" borderId="46" xfId="0" applyNumberFormat="1" applyFill="1" applyBorder="1" applyProtection="1">
      <protection hidden="1"/>
    </xf>
    <xf numFmtId="1" fontId="0" fillId="38" borderId="0" xfId="0" applyNumberFormat="1" applyFill="1" applyProtection="1">
      <protection hidden="1"/>
    </xf>
    <xf numFmtId="1" fontId="5" fillId="38" borderId="11" xfId="0" applyNumberFormat="1" applyFont="1" applyFill="1" applyBorder="1" applyAlignment="1" applyProtection="1">
      <alignment horizontal="center" vertical="center"/>
      <protection hidden="1"/>
    </xf>
    <xf numFmtId="1" fontId="8" fillId="38" borderId="0" xfId="45" applyNumberFormat="1" applyFont="1" applyFill="1" applyBorder="1" applyAlignment="1" applyProtection="1">
      <alignment vertical="center"/>
      <protection hidden="1"/>
    </xf>
    <xf numFmtId="1" fontId="5" fillId="38" borderId="0" xfId="45" applyNumberFormat="1" applyFont="1" applyFill="1" applyBorder="1" applyAlignment="1" applyProtection="1">
      <alignment horizontal="left" vertical="center"/>
      <protection hidden="1"/>
    </xf>
    <xf numFmtId="1" fontId="5" fillId="38" borderId="46" xfId="45" applyNumberFormat="1" applyFont="1" applyFill="1" applyBorder="1" applyAlignment="1" applyProtection="1">
      <alignment horizontal="left" vertical="center"/>
      <protection hidden="1"/>
    </xf>
    <xf numFmtId="1" fontId="5" fillId="38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46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46" xfId="0" applyNumberFormat="1" applyFont="1" applyFill="1" applyBorder="1" applyProtection="1">
      <protection hidden="1"/>
    </xf>
    <xf numFmtId="1" fontId="5" fillId="38" borderId="35" xfId="0" applyNumberFormat="1" applyFont="1" applyFill="1" applyBorder="1" applyProtection="1">
      <protection hidden="1"/>
    </xf>
    <xf numFmtId="1" fontId="4" fillId="38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8" borderId="35" xfId="45" applyNumberFormat="1" applyFont="1" applyFill="1" applyBorder="1" applyProtection="1">
      <protection hidden="1"/>
    </xf>
    <xf numFmtId="1" fontId="78" fillId="38" borderId="0" xfId="45" applyNumberFormat="1" applyFont="1" applyFill="1" applyBorder="1" applyProtection="1">
      <protection hidden="1"/>
    </xf>
    <xf numFmtId="1" fontId="5" fillId="38" borderId="0" xfId="45" applyNumberFormat="1" applyFont="1" applyFill="1" applyBorder="1" applyProtection="1">
      <protection hidden="1"/>
    </xf>
    <xf numFmtId="1" fontId="5" fillId="38" borderId="10" xfId="45" applyNumberFormat="1" applyFont="1" applyFill="1" applyBorder="1" applyProtection="1">
      <protection hidden="1"/>
    </xf>
    <xf numFmtId="1" fontId="5" fillId="38" borderId="35" xfId="45" applyNumberFormat="1" applyFont="1" applyFill="1" applyBorder="1" applyProtection="1">
      <protection hidden="1"/>
    </xf>
    <xf numFmtId="1" fontId="8" fillId="38" borderId="0" xfId="45" applyNumberFormat="1" applyFont="1" applyFill="1" applyBorder="1" applyProtection="1">
      <protection hidden="1"/>
    </xf>
    <xf numFmtId="1" fontId="5" fillId="38" borderId="46" xfId="45" applyNumberFormat="1" applyFont="1" applyFill="1" applyBorder="1" applyProtection="1">
      <protection hidden="1"/>
    </xf>
    <xf numFmtId="1" fontId="5" fillId="38" borderId="56" xfId="45" applyNumberFormat="1" applyFont="1" applyFill="1" applyBorder="1" applyProtection="1">
      <protection hidden="1"/>
    </xf>
    <xf numFmtId="1" fontId="5" fillId="38" borderId="0" xfId="45" applyNumberFormat="1" applyFont="1" applyFill="1" applyBorder="1" applyAlignment="1" applyProtection="1">
      <protection hidden="1"/>
    </xf>
    <xf numFmtId="1" fontId="5" fillId="38" borderId="0" xfId="45" quotePrefix="1" applyNumberFormat="1" applyFont="1" applyFill="1" applyBorder="1" applyProtection="1">
      <protection hidden="1"/>
    </xf>
    <xf numFmtId="1" fontId="5" fillId="38" borderId="46" xfId="45" quotePrefix="1" applyNumberFormat="1" applyFont="1" applyFill="1" applyBorder="1" applyProtection="1">
      <protection hidden="1"/>
    </xf>
    <xf numFmtId="1" fontId="5" fillId="38" borderId="16" xfId="45" applyNumberFormat="1" applyFont="1" applyFill="1" applyBorder="1" applyProtection="1">
      <protection hidden="1"/>
    </xf>
    <xf numFmtId="1" fontId="5" fillId="38" borderId="56" xfId="45" applyNumberFormat="1" applyFont="1" applyFill="1" applyBorder="1" applyAlignment="1" applyProtection="1">
      <alignment horizontal="center"/>
      <protection hidden="1"/>
    </xf>
    <xf numFmtId="1" fontId="4" fillId="38" borderId="56" xfId="45" applyNumberFormat="1" applyFont="1" applyFill="1" applyBorder="1" applyAlignment="1" applyProtection="1">
      <alignment horizontal="center"/>
      <protection hidden="1"/>
    </xf>
    <xf numFmtId="1" fontId="4" fillId="38" borderId="18" xfId="45" applyNumberFormat="1" applyFont="1" applyFill="1" applyBorder="1" applyProtection="1">
      <protection hidden="1"/>
    </xf>
    <xf numFmtId="1" fontId="5" fillId="38" borderId="17" xfId="45" applyNumberFormat="1" applyFont="1" applyFill="1" applyBorder="1" applyProtection="1">
      <protection hidden="1"/>
    </xf>
    <xf numFmtId="1" fontId="4" fillId="38" borderId="35" xfId="45" applyNumberFormat="1" applyFont="1" applyFill="1" applyBorder="1" applyAlignment="1" applyProtection="1">
      <alignment horizontal="right"/>
      <protection hidden="1"/>
    </xf>
    <xf numFmtId="1" fontId="4" fillId="38" borderId="46" xfId="45" applyNumberFormat="1" applyFont="1" applyFill="1" applyBorder="1" applyProtection="1">
      <protection hidden="1"/>
    </xf>
    <xf numFmtId="1" fontId="5" fillId="38" borderId="35" xfId="45" applyNumberFormat="1" applyFont="1" applyFill="1" applyBorder="1" applyAlignment="1" applyProtection="1">
      <alignment horizontal="right"/>
      <protection hidden="1"/>
    </xf>
    <xf numFmtId="1" fontId="5" fillId="38" borderId="0" xfId="45" applyNumberFormat="1" applyFont="1" applyFill="1" applyBorder="1" applyProtection="1">
      <protection locked="0" hidden="1"/>
    </xf>
    <xf numFmtId="1" fontId="5" fillId="38" borderId="46" xfId="45" applyNumberFormat="1" applyFont="1" applyFill="1" applyBorder="1" applyProtection="1">
      <protection locked="0" hidden="1"/>
    </xf>
    <xf numFmtId="1" fontId="5" fillId="38" borderId="57" xfId="45" applyNumberFormat="1" applyFont="1" applyFill="1" applyBorder="1" applyAlignment="1" applyProtection="1">
      <alignment horizontal="left"/>
      <protection locked="0" hidden="1"/>
    </xf>
    <xf numFmtId="1" fontId="5" fillId="38" borderId="35" xfId="45" applyNumberFormat="1" applyFont="1" applyFill="1" applyBorder="1" applyAlignment="1" applyProtection="1">
      <alignment horizontal="center"/>
      <protection hidden="1"/>
    </xf>
    <xf numFmtId="1" fontId="5" fillId="38" borderId="46" xfId="45" applyNumberFormat="1" applyFont="1" applyFill="1" applyBorder="1" applyAlignment="1" applyProtection="1">
      <alignment horizontal="center"/>
      <protection hidden="1"/>
    </xf>
    <xf numFmtId="1" fontId="5" fillId="38" borderId="0" xfId="45" applyNumberFormat="1" applyFont="1" applyFill="1" applyBorder="1" applyAlignment="1" applyProtection="1">
      <alignment horizontal="center"/>
      <protection hidden="1"/>
    </xf>
    <xf numFmtId="1" fontId="5" fillId="38" borderId="16" xfId="45" applyNumberFormat="1" applyFont="1" applyFill="1" applyBorder="1" applyAlignment="1" applyProtection="1">
      <alignment horizontal="right"/>
      <protection hidden="1"/>
    </xf>
    <xf numFmtId="1" fontId="5" fillId="38" borderId="11" xfId="45" applyNumberFormat="1" applyFont="1" applyFill="1" applyBorder="1" applyProtection="1">
      <protection hidden="1"/>
    </xf>
    <xf numFmtId="1" fontId="5" fillId="38" borderId="20" xfId="45" applyNumberFormat="1" applyFont="1" applyFill="1" applyBorder="1" applyProtection="1">
      <protection hidden="1"/>
    </xf>
    <xf numFmtId="1" fontId="5" fillId="38" borderId="12" xfId="45" applyNumberFormat="1" applyFont="1" applyFill="1" applyBorder="1" applyAlignment="1" applyProtection="1">
      <alignment horizontal="right"/>
      <protection hidden="1"/>
    </xf>
    <xf numFmtId="1" fontId="5" fillId="38" borderId="13" xfId="45" applyNumberFormat="1" applyFont="1" applyFill="1" applyBorder="1" applyProtection="1">
      <protection hidden="1"/>
    </xf>
    <xf numFmtId="1" fontId="5" fillId="38" borderId="11" xfId="45" applyNumberFormat="1" applyFont="1" applyFill="1" applyBorder="1" applyAlignment="1" applyProtection="1">
      <alignment horizontal="center"/>
      <protection hidden="1"/>
    </xf>
    <xf numFmtId="1" fontId="4" fillId="38" borderId="18" xfId="45" applyNumberFormat="1" applyFont="1" applyFill="1" applyBorder="1" applyAlignment="1" applyProtection="1">
      <alignment horizontal="right"/>
      <protection hidden="1"/>
    </xf>
    <xf numFmtId="1" fontId="5" fillId="38" borderId="19" xfId="45" applyNumberFormat="1" applyFont="1" applyFill="1" applyBorder="1" applyAlignment="1" applyProtection="1">
      <alignment horizontal="center"/>
      <protection hidden="1"/>
    </xf>
    <xf numFmtId="1" fontId="4" fillId="38" borderId="35" xfId="45" applyNumberFormat="1" applyFont="1" applyFill="1" applyBorder="1" applyAlignment="1" applyProtection="1">
      <alignment vertical="center"/>
      <protection hidden="1"/>
    </xf>
    <xf numFmtId="1" fontId="4" fillId="38" borderId="0" xfId="45" applyNumberFormat="1" applyFont="1" applyFill="1" applyBorder="1" applyAlignment="1" applyProtection="1">
      <alignment vertical="center"/>
      <protection hidden="1"/>
    </xf>
    <xf numFmtId="1" fontId="30" fillId="38" borderId="35" xfId="45" applyNumberFormat="1" applyFont="1" applyFill="1" applyBorder="1" applyProtection="1">
      <protection hidden="1"/>
    </xf>
    <xf numFmtId="1" fontId="4" fillId="38" borderId="0" xfId="45" applyNumberFormat="1" applyFont="1" applyFill="1" applyBorder="1" applyProtection="1">
      <protection hidden="1"/>
    </xf>
    <xf numFmtId="1" fontId="75" fillId="38" borderId="35" xfId="45" applyNumberFormat="1" applyFont="1" applyFill="1" applyBorder="1" applyProtection="1">
      <protection hidden="1"/>
    </xf>
    <xf numFmtId="1" fontId="5" fillId="38" borderId="35" xfId="45" applyNumberFormat="1" applyFont="1" applyFill="1" applyBorder="1" applyAlignment="1" applyProtection="1">
      <protection hidden="1"/>
    </xf>
    <xf numFmtId="1" fontId="5" fillId="38" borderId="46" xfId="45" applyNumberFormat="1" applyFont="1" applyFill="1" applyBorder="1" applyAlignment="1" applyProtection="1">
      <protection hidden="1"/>
    </xf>
    <xf numFmtId="1" fontId="0" fillId="38" borderId="0" xfId="0" applyNumberFormat="1" applyFill="1" applyAlignment="1" applyProtection="1">
      <alignment horizontal="right"/>
      <protection hidden="1"/>
    </xf>
    <xf numFmtId="1" fontId="0" fillId="38" borderId="46" xfId="0" applyNumberFormat="1" applyFill="1" applyBorder="1" applyAlignment="1" applyProtection="1">
      <alignment horizontal="right"/>
      <protection hidden="1"/>
    </xf>
    <xf numFmtId="1" fontId="5" fillId="38" borderId="16" xfId="45" applyNumberFormat="1" applyFont="1" applyFill="1" applyBorder="1" applyAlignment="1" applyProtection="1">
      <alignment vertical="center" wrapText="1"/>
      <protection hidden="1"/>
    </xf>
    <xf numFmtId="1" fontId="5" fillId="38" borderId="11" xfId="45" applyNumberFormat="1" applyFont="1" applyFill="1" applyBorder="1" applyAlignment="1" applyProtection="1">
      <alignment vertical="center" wrapText="1"/>
      <protection hidden="1"/>
    </xf>
    <xf numFmtId="1" fontId="5" fillId="38" borderId="20" xfId="45" applyNumberFormat="1" applyFont="1" applyFill="1" applyBorder="1" applyAlignment="1" applyProtection="1">
      <alignment vertical="center" wrapText="1"/>
      <protection hidden="1"/>
    </xf>
    <xf numFmtId="1" fontId="5" fillId="38" borderId="16" xfId="45" applyNumberFormat="1" applyFont="1" applyFill="1" applyBorder="1" applyProtection="1">
      <protection locked="0" hidden="1"/>
    </xf>
    <xf numFmtId="1" fontId="5" fillId="38" borderId="11" xfId="45" applyNumberFormat="1" applyFont="1" applyFill="1" applyBorder="1" applyProtection="1">
      <protection locked="0" hidden="1"/>
    </xf>
    <xf numFmtId="1" fontId="79" fillId="40" borderId="0" xfId="0" applyNumberFormat="1" applyFont="1" applyFill="1" applyProtection="1">
      <protection locked="0"/>
    </xf>
    <xf numFmtId="1" fontId="79" fillId="40" borderId="46" xfId="0" applyNumberFormat="1" applyFont="1" applyFill="1" applyBorder="1" applyProtection="1">
      <protection locked="0"/>
    </xf>
    <xf numFmtId="1" fontId="5" fillId="38" borderId="20" xfId="0" applyNumberFormat="1" applyFont="1" applyFill="1" applyBorder="1" applyAlignment="1" applyProtection="1">
      <alignment horizontal="right"/>
      <protection locked="0"/>
    </xf>
    <xf numFmtId="1" fontId="74" fillId="38" borderId="18" xfId="0" applyNumberFormat="1" applyFont="1" applyFill="1" applyBorder="1" applyProtection="1">
      <protection hidden="1"/>
    </xf>
    <xf numFmtId="1" fontId="74" fillId="38" borderId="17" xfId="0" applyNumberFormat="1" applyFont="1" applyFill="1" applyBorder="1" applyProtection="1">
      <protection hidden="1"/>
    </xf>
    <xf numFmtId="1" fontId="5" fillId="38" borderId="10" xfId="45" applyNumberFormat="1" applyFont="1" applyFill="1" applyBorder="1" applyAlignment="1" applyProtection="1">
      <alignment horizontal="center" vertical="center"/>
      <protection hidden="1"/>
    </xf>
    <xf numFmtId="1" fontId="5" fillId="38" borderId="10" xfId="45" applyNumberFormat="1" applyFont="1" applyFill="1" applyBorder="1" applyAlignment="1" applyProtection="1">
      <alignment horizontal="center" vertical="center"/>
      <protection locked="0"/>
    </xf>
    <xf numFmtId="1" fontId="5" fillId="38" borderId="16" xfId="45" applyNumberFormat="1" applyFont="1" applyFill="1" applyBorder="1" applyAlignment="1" applyProtection="1">
      <alignment horizontal="center" vertical="center"/>
      <protection hidden="1"/>
    </xf>
    <xf numFmtId="1" fontId="8" fillId="38" borderId="0" xfId="45" applyNumberFormat="1" applyFont="1" applyFill="1" applyBorder="1" applyProtection="1">
      <protection locked="0"/>
    </xf>
    <xf numFmtId="1" fontId="5" fillId="38" borderId="10" xfId="45" applyNumberFormat="1" applyFont="1" applyFill="1" applyBorder="1" applyAlignment="1" applyProtection="1">
      <alignment horizontal="center"/>
      <protection locked="0"/>
    </xf>
    <xf numFmtId="1" fontId="5" fillId="38" borderId="35" xfId="45" applyNumberFormat="1" applyFont="1" applyFill="1" applyBorder="1" applyAlignment="1" applyProtection="1">
      <alignment horizontal="center" vertical="center"/>
      <protection hidden="1"/>
    </xf>
    <xf numFmtId="1" fontId="5" fillId="38" borderId="12" xfId="45" quotePrefix="1" applyNumberFormat="1" applyFont="1" applyFill="1" applyBorder="1" applyAlignment="1" applyProtection="1">
      <alignment horizontal="center"/>
      <protection locked="0"/>
    </xf>
    <xf numFmtId="1" fontId="5" fillId="38" borderId="14" xfId="45" applyNumberFormat="1" applyFont="1" applyFill="1" applyBorder="1" applyAlignment="1" applyProtection="1">
      <alignment horizontal="center"/>
      <protection locked="0"/>
    </xf>
    <xf numFmtId="1" fontId="5" fillId="38" borderId="10" xfId="0" applyNumberFormat="1" applyFont="1" applyFill="1" applyBorder="1" applyAlignment="1" applyProtection="1">
      <alignment horizontal="center"/>
      <protection locked="0"/>
    </xf>
    <xf numFmtId="1" fontId="5" fillId="38" borderId="12" xfId="0" applyNumberFormat="1" applyFont="1" applyFill="1" applyBorder="1" applyAlignment="1" applyProtection="1">
      <alignment horizontal="center"/>
      <protection locked="0"/>
    </xf>
    <xf numFmtId="1" fontId="5" fillId="38" borderId="13" xfId="0" applyNumberFormat="1" applyFont="1" applyFill="1" applyBorder="1" applyAlignment="1" applyProtection="1">
      <alignment horizontal="center"/>
      <protection locked="0"/>
    </xf>
    <xf numFmtId="1" fontId="5" fillId="38" borderId="13" xfId="0" quotePrefix="1" applyNumberFormat="1" applyFont="1" applyFill="1" applyBorder="1" applyAlignment="1" applyProtection="1">
      <alignment horizontal="center"/>
      <protection locked="0"/>
    </xf>
    <xf numFmtId="1" fontId="5" fillId="38" borderId="14" xfId="0" applyNumberFormat="1" applyFont="1" applyFill="1" applyBorder="1" applyAlignment="1" applyProtection="1">
      <alignment horizontal="center"/>
      <protection locked="0"/>
    </xf>
    <xf numFmtId="0" fontId="72" fillId="39" borderId="0" xfId="0" applyFont="1" applyFill="1" applyAlignment="1" applyProtection="1">
      <alignment horizontal="left" vertical="top" wrapText="1"/>
      <protection locked="0"/>
    </xf>
    <xf numFmtId="0" fontId="72" fillId="39" borderId="11" xfId="0" applyFont="1" applyFill="1" applyBorder="1" applyAlignment="1" applyProtection="1">
      <alignment horizontal="left" vertical="top" wrapText="1"/>
      <protection locked="0"/>
    </xf>
    <xf numFmtId="0" fontId="52" fillId="0" borderId="0" xfId="0" applyFont="1" applyAlignment="1">
      <alignment horizontal="center" vertical="top"/>
    </xf>
    <xf numFmtId="0" fontId="71" fillId="39" borderId="0" xfId="0" applyFont="1" applyFill="1" applyAlignment="1" applyProtection="1">
      <alignment horizontal="center" vertical="top"/>
      <protection locked="0"/>
    </xf>
    <xf numFmtId="0" fontId="71" fillId="39" borderId="11" xfId="0" applyFont="1" applyFill="1" applyBorder="1" applyAlignment="1">
      <alignment horizontal="left" vertical="top"/>
    </xf>
    <xf numFmtId="0" fontId="71" fillId="39" borderId="11" xfId="0" applyFont="1" applyFill="1" applyBorder="1" applyAlignment="1" applyProtection="1">
      <alignment horizontal="left" vertical="top"/>
      <protection locked="0"/>
    </xf>
    <xf numFmtId="0" fontId="71" fillId="39" borderId="37" xfId="0" applyFont="1" applyFill="1" applyBorder="1" applyAlignment="1" applyProtection="1">
      <alignment horizontal="left" vertical="top"/>
      <protection locked="0"/>
    </xf>
    <xf numFmtId="0" fontId="71" fillId="38" borderId="12" xfId="0" applyFont="1" applyFill="1" applyBorder="1" applyAlignment="1" applyProtection="1">
      <alignment horizontal="center" vertical="center"/>
      <protection hidden="1"/>
    </xf>
    <xf numFmtId="0" fontId="71" fillId="38" borderId="13" xfId="0" applyFont="1" applyFill="1" applyBorder="1" applyAlignment="1" applyProtection="1">
      <alignment horizontal="center" vertical="center"/>
      <protection hidden="1"/>
    </xf>
    <xf numFmtId="0" fontId="71" fillId="38" borderId="14" xfId="0" applyFont="1" applyFill="1" applyBorder="1" applyAlignment="1" applyProtection="1">
      <alignment horizontal="center" vertical="center"/>
      <protection hidden="1"/>
    </xf>
    <xf numFmtId="49" fontId="71" fillId="39" borderId="0" xfId="0" applyNumberFormat="1" applyFont="1" applyFill="1" applyAlignment="1" applyProtection="1">
      <alignment horizontal="left" vertical="top"/>
      <protection locked="0"/>
    </xf>
    <xf numFmtId="49" fontId="71" fillId="39" borderId="36" xfId="0" applyNumberFormat="1" applyFont="1" applyFill="1" applyBorder="1" applyAlignment="1" applyProtection="1">
      <alignment horizontal="left" vertical="top"/>
      <protection locked="0"/>
    </xf>
    <xf numFmtId="0" fontId="71" fillId="39" borderId="0" xfId="0" applyFont="1" applyFill="1" applyAlignment="1">
      <alignment horizontal="left" vertical="top"/>
    </xf>
    <xf numFmtId="0" fontId="71" fillId="39" borderId="11" xfId="0" applyFont="1" applyFill="1" applyBorder="1" applyAlignment="1" applyProtection="1">
      <alignment horizontal="center" vertical="top"/>
      <protection locked="0"/>
    </xf>
    <xf numFmtId="0" fontId="71" fillId="39" borderId="0" xfId="0" applyFont="1" applyFill="1" applyAlignment="1">
      <alignment horizontal="center" vertical="top"/>
    </xf>
    <xf numFmtId="0" fontId="71" fillId="39" borderId="0" xfId="0" applyFont="1" applyFill="1" applyAlignment="1" applyProtection="1">
      <alignment horizontal="left" vertical="top" wrapText="1"/>
      <protection locked="0"/>
    </xf>
    <xf numFmtId="0" fontId="72" fillId="39" borderId="0" xfId="0" applyFont="1" applyFill="1" applyAlignment="1" applyProtection="1">
      <alignment horizontal="left" vertical="top" wrapText="1"/>
      <protection locked="0"/>
    </xf>
    <xf numFmtId="0" fontId="72" fillId="39" borderId="11" xfId="0" applyFont="1" applyFill="1" applyBorder="1" applyAlignment="1" applyProtection="1">
      <alignment horizontal="left" vertical="top" wrapText="1"/>
      <protection locked="0"/>
    </xf>
    <xf numFmtId="0" fontId="71" fillId="39" borderId="11" xfId="0" applyFont="1" applyFill="1" applyBorder="1" applyAlignment="1">
      <alignment horizontal="right" vertical="top"/>
    </xf>
    <xf numFmtId="0" fontId="70" fillId="38" borderId="13" xfId="0" applyFont="1" applyFill="1" applyBorder="1" applyAlignment="1" applyProtection="1">
      <alignment horizontal="center" vertical="center"/>
      <protection locked="0" hidden="1"/>
    </xf>
    <xf numFmtId="0" fontId="70" fillId="38" borderId="14" xfId="0" applyFont="1" applyFill="1" applyBorder="1" applyAlignment="1" applyProtection="1">
      <alignment horizontal="center" vertical="center"/>
      <protection locked="0" hidden="1"/>
    </xf>
    <xf numFmtId="0" fontId="71" fillId="39" borderId="42" xfId="0" applyFont="1" applyFill="1" applyBorder="1" applyAlignment="1">
      <alignment horizontal="center" vertical="top"/>
    </xf>
    <xf numFmtId="0" fontId="71" fillId="39" borderId="45" xfId="0" applyFont="1" applyFill="1" applyBorder="1" applyAlignment="1">
      <alignment horizontal="center" vertical="top"/>
    </xf>
    <xf numFmtId="0" fontId="70" fillId="34" borderId="12" xfId="0" applyFont="1" applyFill="1" applyBorder="1" applyAlignment="1">
      <alignment horizontal="center" vertical="center"/>
    </xf>
    <xf numFmtId="0" fontId="70" fillId="34" borderId="13" xfId="0" applyFont="1" applyFill="1" applyBorder="1" applyAlignment="1">
      <alignment horizontal="center" vertical="center"/>
    </xf>
    <xf numFmtId="0" fontId="70" fillId="34" borderId="14" xfId="0" applyFont="1" applyFill="1" applyBorder="1" applyAlignment="1">
      <alignment horizontal="center" vertical="center"/>
    </xf>
    <xf numFmtId="0" fontId="70" fillId="34" borderId="12" xfId="0" applyFont="1" applyFill="1" applyBorder="1" applyAlignment="1">
      <alignment horizontal="center" vertical="center" wrapText="1"/>
    </xf>
    <xf numFmtId="0" fontId="70" fillId="34" borderId="13" xfId="0" applyFont="1" applyFill="1" applyBorder="1" applyAlignment="1">
      <alignment horizontal="center" vertical="center" wrapText="1"/>
    </xf>
    <xf numFmtId="0" fontId="57" fillId="0" borderId="39" xfId="0" applyFont="1" applyBorder="1" applyAlignment="1" applyProtection="1">
      <alignment horizontal="center" vertical="top"/>
      <protection locked="0"/>
    </xf>
    <xf numFmtId="0" fontId="57" fillId="0" borderId="40" xfId="0" applyFont="1" applyBorder="1" applyAlignment="1" applyProtection="1">
      <alignment horizontal="center" vertical="top"/>
      <protection locked="0"/>
    </xf>
    <xf numFmtId="0" fontId="57" fillId="0" borderId="41" xfId="0" applyFont="1" applyBorder="1" applyAlignment="1" applyProtection="1">
      <alignment horizontal="center" vertical="top"/>
      <protection locked="0"/>
    </xf>
    <xf numFmtId="0" fontId="42" fillId="0" borderId="42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2" fillId="0" borderId="36" xfId="0" applyFont="1" applyBorder="1" applyAlignment="1">
      <alignment horizontal="center" vertical="center"/>
    </xf>
    <xf numFmtId="0" fontId="68" fillId="37" borderId="44" xfId="0" applyFont="1" applyFill="1" applyBorder="1" applyAlignment="1">
      <alignment horizontal="left" vertical="top" wrapText="1"/>
    </xf>
    <xf numFmtId="0" fontId="70" fillId="34" borderId="10" xfId="0" applyFont="1" applyFill="1" applyBorder="1" applyAlignment="1">
      <alignment horizontal="center" vertical="center"/>
    </xf>
    <xf numFmtId="0" fontId="70" fillId="38" borderId="10" xfId="0" applyFont="1" applyFill="1" applyBorder="1" applyAlignment="1" applyProtection="1">
      <alignment horizontal="center" vertical="center"/>
      <protection locked="0" hidden="1"/>
    </xf>
    <xf numFmtId="0" fontId="70" fillId="34" borderId="12" xfId="0" applyFont="1" applyFill="1" applyBorder="1" applyAlignment="1" applyProtection="1">
      <alignment horizontal="center" vertical="center"/>
      <protection locked="0"/>
    </xf>
    <xf numFmtId="0" fontId="70" fillId="34" borderId="13" xfId="0" applyFont="1" applyFill="1" applyBorder="1" applyAlignment="1" applyProtection="1">
      <alignment horizontal="center" vertical="center"/>
      <protection locked="0"/>
    </xf>
    <xf numFmtId="2" fontId="63" fillId="30" borderId="0" xfId="44" applyNumberFormat="1" applyFont="1" applyFill="1" applyBorder="1" applyAlignment="1" applyProtection="1">
      <alignment horizontal="center" vertical="center" wrapText="1"/>
    </xf>
    <xf numFmtId="2" fontId="64" fillId="30" borderId="0" xfId="0" applyNumberFormat="1" applyFont="1" applyFill="1" applyAlignment="1">
      <alignment horizontal="center" vertical="center"/>
    </xf>
    <xf numFmtId="2" fontId="65" fillId="34" borderId="0" xfId="0" applyNumberFormat="1" applyFont="1" applyFill="1" applyAlignment="1">
      <alignment horizontal="center" vertical="center"/>
    </xf>
    <xf numFmtId="2" fontId="56" fillId="29" borderId="11" xfId="0" applyNumberFormat="1" applyFont="1" applyFill="1" applyBorder="1" applyAlignment="1">
      <alignment horizontal="center" vertical="center"/>
    </xf>
    <xf numFmtId="1" fontId="59" fillId="33" borderId="0" xfId="0" applyNumberFormat="1" applyFont="1" applyFill="1" applyAlignment="1">
      <alignment horizontal="center" vertical="center" wrapText="1"/>
    </xf>
    <xf numFmtId="1" fontId="60" fillId="32" borderId="0" xfId="0" applyNumberFormat="1" applyFont="1" applyFill="1" applyAlignment="1">
      <alignment horizontal="center" vertical="center" wrapText="1"/>
    </xf>
    <xf numFmtId="2" fontId="9" fillId="24" borderId="0" xfId="0" applyNumberFormat="1" applyFont="1" applyFill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61" fillId="32" borderId="0" xfId="0" applyNumberFormat="1" applyFont="1" applyFill="1" applyAlignment="1">
      <alignment horizontal="center" vertical="center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33" fillId="0" borderId="12" xfId="37" applyFont="1" applyBorder="1" applyAlignment="1">
      <alignment horizontal="center" vertical="center"/>
    </xf>
    <xf numFmtId="0" fontId="33" fillId="0" borderId="13" xfId="37" applyFont="1" applyBorder="1" applyAlignment="1">
      <alignment horizontal="center" vertical="center"/>
    </xf>
    <xf numFmtId="0" fontId="33" fillId="0" borderId="14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0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2" fillId="0" borderId="21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40" fillId="0" borderId="0" xfId="37" applyFont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5" fillId="0" borderId="12" xfId="37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51" fillId="0" borderId="0" xfId="37" applyFont="1" applyAlignment="1">
      <alignment horizontal="center" vertical="top" wrapText="1"/>
    </xf>
    <xf numFmtId="0" fontId="2" fillId="0" borderId="12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32" fillId="0" borderId="10" xfId="37" applyFont="1" applyBorder="1" applyAlignment="1">
      <alignment horizontal="center" vertical="center" wrapText="1"/>
    </xf>
    <xf numFmtId="2" fontId="32" fillId="0" borderId="12" xfId="37" applyNumberFormat="1" applyFont="1" applyBorder="1" applyAlignment="1">
      <alignment horizontal="right" vertical="center" wrapText="1"/>
    </xf>
    <xf numFmtId="2" fontId="32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7" fillId="0" borderId="10" xfId="37" applyFont="1" applyBorder="1" applyAlignment="1">
      <alignment horizontal="left" vertical="center" wrapText="1"/>
    </xf>
    <xf numFmtId="0" fontId="1" fillId="0" borderId="10" xfId="37" applyFont="1" applyBorder="1" applyAlignment="1">
      <alignment vertical="center"/>
    </xf>
    <xf numFmtId="0" fontId="9" fillId="0" borderId="12" xfId="37" applyFont="1" applyBorder="1" applyAlignment="1">
      <alignment horizontal="right" vertical="top"/>
    </xf>
    <xf numFmtId="0" fontId="9" fillId="0" borderId="13" xfId="37" applyFont="1" applyBorder="1" applyAlignment="1">
      <alignment horizontal="right" vertical="top"/>
    </xf>
    <xf numFmtId="0" fontId="9" fillId="0" borderId="14" xfId="37" applyFont="1" applyBorder="1" applyAlignment="1">
      <alignment horizontal="right" vertical="top"/>
    </xf>
    <xf numFmtId="0" fontId="1" fillId="0" borderId="18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1" fillId="0" borderId="35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45" fillId="0" borderId="0" xfId="37" applyFont="1" applyAlignment="1">
      <alignment horizontal="center" vertical="center"/>
    </xf>
    <xf numFmtId="0" fontId="67" fillId="0" borderId="0" xfId="37" applyFont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9" fillId="0" borderId="33" xfId="37" applyFont="1" applyBorder="1" applyAlignment="1">
      <alignment horizontal="center" vertical="center"/>
    </xf>
    <xf numFmtId="0" fontId="39" fillId="0" borderId="34" xfId="37" applyFont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2" fillId="0" borderId="10" xfId="37" applyNumberFormat="1" applyFont="1" applyBorder="1" applyAlignment="1">
      <alignment horizontal="center" vertical="center"/>
    </xf>
    <xf numFmtId="0" fontId="39" fillId="0" borderId="32" xfId="38" applyFont="1" applyBorder="1" applyAlignment="1">
      <alignment horizontal="left" vertical="center"/>
    </xf>
    <xf numFmtId="0" fontId="39" fillId="0" borderId="32" xfId="37" applyFont="1" applyBorder="1" applyAlignment="1">
      <alignment horizontal="left" vertical="center"/>
    </xf>
    <xf numFmtId="0" fontId="1" fillId="0" borderId="22" xfId="37" applyFont="1" applyBorder="1" applyAlignment="1">
      <alignment horizontal="center" vertical="top"/>
    </xf>
    <xf numFmtId="2" fontId="32" fillId="0" borderId="12" xfId="37" applyNumberFormat="1" applyFont="1" applyBorder="1" applyAlignment="1">
      <alignment horizontal="center" vertical="center"/>
    </xf>
    <xf numFmtId="2" fontId="32" fillId="0" borderId="13" xfId="37" applyNumberFormat="1" applyFont="1" applyBorder="1" applyAlignment="1">
      <alignment horizontal="center" vertical="center"/>
    </xf>
    <xf numFmtId="2" fontId="32" fillId="0" borderId="14" xfId="37" applyNumberFormat="1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7" fillId="0" borderId="0" xfId="37" applyFont="1" applyAlignment="1">
      <alignment horizont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1" fillId="0" borderId="12" xfId="37" applyFont="1" applyBorder="1" applyAlignment="1">
      <alignment horizontal="right" vertical="center"/>
    </xf>
    <xf numFmtId="0" fontId="1" fillId="0" borderId="13" xfId="37" applyFont="1" applyBorder="1" applyAlignment="1">
      <alignment horizontal="right" vertical="center"/>
    </xf>
    <xf numFmtId="0" fontId="1" fillId="0" borderId="14" xfId="37" applyFont="1" applyBorder="1" applyAlignment="1">
      <alignment horizontal="right" vertical="center"/>
    </xf>
    <xf numFmtId="0" fontId="1" fillId="0" borderId="55" xfId="37" applyFont="1" applyBorder="1" applyAlignment="1" applyProtection="1">
      <alignment horizontal="center" vertical="center"/>
      <protection hidden="1"/>
    </xf>
    <xf numFmtId="0" fontId="1" fillId="0" borderId="15" xfId="37" applyFont="1" applyBorder="1" applyAlignment="1" applyProtection="1">
      <alignment horizontal="center" vertical="center"/>
      <protection hidden="1"/>
    </xf>
    <xf numFmtId="2" fontId="32" fillId="0" borderId="61" xfId="37" applyNumberFormat="1" applyFont="1" applyBorder="1" applyAlignment="1" applyProtection="1">
      <alignment horizontal="right" vertical="center"/>
      <protection hidden="1"/>
    </xf>
    <xf numFmtId="2" fontId="32" fillId="0" borderId="43" xfId="37" applyNumberFormat="1" applyFont="1" applyBorder="1" applyAlignment="1" applyProtection="1">
      <alignment horizontal="right" vertical="center"/>
      <protection hidden="1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2" fontId="32" fillId="0" borderId="10" xfId="37" applyNumberFormat="1" applyFont="1" applyBorder="1" applyAlignment="1" applyProtection="1">
      <alignment horizontal="center" vertical="center"/>
      <protection hidden="1"/>
    </xf>
    <xf numFmtId="0" fontId="45" fillId="0" borderId="0" xfId="37" applyFont="1" applyAlignment="1" applyProtection="1">
      <alignment horizontal="center" vertical="center"/>
      <protection hidden="1"/>
    </xf>
    <xf numFmtId="0" fontId="53" fillId="0" borderId="0" xfId="37" applyFont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9" fillId="0" borderId="32" xfId="38" applyFont="1" applyBorder="1" applyAlignment="1" applyProtection="1">
      <alignment horizontal="left" vertical="center"/>
      <protection hidden="1"/>
    </xf>
    <xf numFmtId="0" fontId="39" fillId="0" borderId="32" xfId="37" applyFont="1" applyBorder="1" applyAlignment="1" applyProtection="1">
      <alignment horizontal="left" vertical="center"/>
      <protection hidden="1"/>
    </xf>
    <xf numFmtId="0" fontId="39" fillId="0" borderId="33" xfId="37" applyFont="1" applyBorder="1" applyAlignment="1" applyProtection="1">
      <alignment horizontal="center" vertical="center"/>
      <protection hidden="1"/>
    </xf>
    <xf numFmtId="0" fontId="39" fillId="0" borderId="34" xfId="37" applyFont="1" applyBorder="1" applyAlignment="1" applyProtection="1">
      <alignment horizontal="center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2" fontId="32" fillId="0" borderId="12" xfId="37" applyNumberFormat="1" applyFont="1" applyBorder="1" applyAlignment="1" applyProtection="1">
      <alignment horizontal="center" vertical="center"/>
      <protection hidden="1"/>
    </xf>
    <xf numFmtId="2" fontId="32" fillId="0" borderId="13" xfId="37" applyNumberFormat="1" applyFont="1" applyBorder="1" applyAlignment="1" applyProtection="1">
      <alignment horizontal="center" vertical="center"/>
      <protection hidden="1"/>
    </xf>
    <xf numFmtId="2" fontId="32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0" fontId="1" fillId="0" borderId="10" xfId="37" applyFont="1" applyBorder="1" applyAlignment="1" applyProtection="1">
      <alignment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7" fillId="0" borderId="10" xfId="37" applyFont="1" applyBorder="1" applyAlignment="1" applyProtection="1">
      <alignment horizontal="left" vertical="center" wrapText="1"/>
      <protection hidden="1"/>
    </xf>
    <xf numFmtId="0" fontId="1" fillId="0" borderId="35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6" fillId="0" borderId="12" xfId="37" applyFont="1" applyBorder="1" applyAlignment="1" applyProtection="1">
      <alignment horizontal="left" vertical="top" wrapText="1"/>
      <protection hidden="1"/>
    </xf>
    <xf numFmtId="0" fontId="6" fillId="0" borderId="13" xfId="37" applyFont="1" applyBorder="1" applyAlignment="1" applyProtection="1">
      <alignment horizontal="left" vertical="top" wrapText="1"/>
      <protection hidden="1"/>
    </xf>
    <xf numFmtId="0" fontId="6" fillId="0" borderId="14" xfId="37" applyFont="1" applyBorder="1" applyAlignment="1" applyProtection="1">
      <alignment horizontal="left" vertical="top" wrapText="1"/>
      <protection hidden="1"/>
    </xf>
    <xf numFmtId="0" fontId="6" fillId="0" borderId="12" xfId="37" applyFont="1" applyBorder="1" applyAlignment="1" applyProtection="1">
      <alignment horizontal="left" vertical="center" wrapText="1"/>
      <protection hidden="1"/>
    </xf>
    <xf numFmtId="0" fontId="6" fillId="0" borderId="13" xfId="37" applyFont="1" applyBorder="1" applyAlignment="1" applyProtection="1">
      <alignment horizontal="left" vertical="center" wrapText="1"/>
      <protection hidden="1"/>
    </xf>
    <xf numFmtId="0" fontId="6" fillId="0" borderId="14" xfId="37" applyFont="1" applyBorder="1" applyAlignment="1" applyProtection="1">
      <alignment horizontal="left" vertical="center" wrapText="1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33" fillId="0" borderId="12" xfId="37" applyFont="1" applyBorder="1" applyAlignment="1" applyProtection="1">
      <alignment horizontal="center" vertical="center"/>
      <protection hidden="1"/>
    </xf>
    <xf numFmtId="0" fontId="33" fillId="0" borderId="13" xfId="37" applyFont="1" applyBorder="1" applyAlignment="1" applyProtection="1">
      <alignment horizontal="center" vertical="center"/>
      <protection hidden="1"/>
    </xf>
    <xf numFmtId="0" fontId="33" fillId="0" borderId="14" xfId="37" applyFont="1" applyBorder="1" applyAlignment="1" applyProtection="1">
      <alignment horizontal="center" vertical="center"/>
      <protection hidden="1"/>
    </xf>
    <xf numFmtId="0" fontId="41" fillId="0" borderId="10" xfId="37" applyFont="1" applyBorder="1" applyAlignment="1" applyProtection="1">
      <alignment horizontal="center" vertical="center"/>
      <protection hidden="1"/>
    </xf>
    <xf numFmtId="0" fontId="41" fillId="0" borderId="12" xfId="37" applyFont="1" applyBorder="1" applyAlignment="1" applyProtection="1">
      <alignment horizontal="center" vertical="center"/>
      <protection hidden="1"/>
    </xf>
    <xf numFmtId="0" fontId="41" fillId="0" borderId="13" xfId="37" applyFont="1" applyBorder="1" applyAlignment="1" applyProtection="1">
      <alignment horizontal="center" vertical="center"/>
      <protection hidden="1"/>
    </xf>
    <xf numFmtId="0" fontId="41" fillId="0" borderId="14" xfId="37" applyFont="1" applyBorder="1" applyAlignment="1" applyProtection="1">
      <alignment horizontal="center" vertical="center"/>
      <protection hidden="1"/>
    </xf>
    <xf numFmtId="9" fontId="41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2" fillId="0" borderId="12" xfId="0" applyNumberFormat="1" applyFont="1" applyBorder="1" applyAlignment="1" applyProtection="1">
      <alignment horizontal="left" vertical="top"/>
      <protection hidden="1"/>
    </xf>
    <xf numFmtId="2" fontId="2" fillId="0" borderId="13" xfId="0" applyNumberFormat="1" applyFont="1" applyBorder="1" applyAlignment="1" applyProtection="1">
      <alignment horizontal="left" vertical="top"/>
      <protection hidden="1"/>
    </xf>
    <xf numFmtId="2" fontId="2" fillId="0" borderId="14" xfId="0" applyNumberFormat="1" applyFont="1" applyBorder="1" applyAlignment="1" applyProtection="1">
      <alignment horizontal="left" vertical="top"/>
      <protection hidden="1"/>
    </xf>
    <xf numFmtId="2" fontId="2" fillId="0" borderId="10" xfId="0" applyNumberFormat="1" applyFont="1" applyBorder="1" applyAlignment="1" applyProtection="1">
      <alignment horizontal="left" vertical="top"/>
      <protection hidden="1"/>
    </xf>
    <xf numFmtId="2" fontId="2" fillId="0" borderId="10" xfId="0" applyNumberFormat="1" applyFont="1" applyBorder="1" applyAlignment="1" applyProtection="1">
      <alignment horizontal="center" vertical="top"/>
      <protection hidden="1"/>
    </xf>
    <xf numFmtId="2" fontId="1" fillId="0" borderId="18" xfId="0" applyNumberFormat="1" applyFont="1" applyBorder="1" applyAlignment="1" applyProtection="1">
      <alignment horizontal="left" vertical="top" wrapText="1"/>
      <protection hidden="1"/>
    </xf>
    <xf numFmtId="2" fontId="1" fillId="0" borderId="17" xfId="0" applyNumberFormat="1" applyFont="1" applyBorder="1" applyAlignment="1" applyProtection="1">
      <alignment horizontal="left" vertical="top" wrapText="1"/>
      <protection hidden="1"/>
    </xf>
    <xf numFmtId="2" fontId="1" fillId="0" borderId="19" xfId="0" applyNumberFormat="1" applyFont="1" applyBorder="1" applyAlignment="1" applyProtection="1">
      <alignment horizontal="left" vertical="top" wrapText="1"/>
      <protection hidden="1"/>
    </xf>
    <xf numFmtId="2" fontId="1" fillId="0" borderId="16" xfId="0" applyNumberFormat="1" applyFont="1" applyBorder="1" applyAlignment="1" applyProtection="1">
      <alignment horizontal="left" vertical="top" wrapText="1"/>
      <protection hidden="1"/>
    </xf>
    <xf numFmtId="2" fontId="1" fillId="0" borderId="11" xfId="0" applyNumberFormat="1" applyFont="1" applyBorder="1" applyAlignment="1" applyProtection="1">
      <alignment horizontal="left" vertical="top" wrapText="1"/>
      <protection hidden="1"/>
    </xf>
    <xf numFmtId="2" fontId="1" fillId="0" borderId="20" xfId="0" applyNumberFormat="1" applyFont="1" applyBorder="1" applyAlignment="1" applyProtection="1">
      <alignment horizontal="left" vertical="top" wrapText="1"/>
      <protection hidden="1"/>
    </xf>
    <xf numFmtId="0" fontId="53" fillId="0" borderId="12" xfId="37" applyFont="1" applyBorder="1" applyAlignment="1" applyProtection="1">
      <alignment horizontal="center" vertical="center" wrapText="1"/>
      <protection hidden="1"/>
    </xf>
    <xf numFmtId="0" fontId="53" fillId="0" borderId="26" xfId="37" applyFont="1" applyBorder="1" applyAlignment="1" applyProtection="1">
      <alignment horizontal="center" vertical="center" wrapText="1"/>
      <protection hidden="1"/>
    </xf>
    <xf numFmtId="0" fontId="32" fillId="0" borderId="10" xfId="37" applyFont="1" applyBorder="1" applyAlignment="1" applyProtection="1">
      <alignment horizontal="center" vertical="top" wrapText="1"/>
      <protection hidden="1"/>
    </xf>
    <xf numFmtId="2" fontId="32" fillId="0" borderId="12" xfId="37" applyNumberFormat="1" applyFont="1" applyBorder="1" applyAlignment="1" applyProtection="1">
      <alignment horizontal="right" vertical="center" wrapText="1"/>
      <protection hidden="1"/>
    </xf>
    <xf numFmtId="2" fontId="32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left" vertical="top"/>
      <protection hidden="1"/>
    </xf>
    <xf numFmtId="0" fontId="2" fillId="0" borderId="17" xfId="37" applyFont="1" applyBorder="1" applyAlignment="1" applyProtection="1">
      <alignment horizontal="center" vertical="top" wrapText="1"/>
      <protection hidden="1"/>
    </xf>
    <xf numFmtId="0" fontId="2" fillId="0" borderId="19" xfId="37" applyFont="1" applyBorder="1" applyAlignment="1" applyProtection="1">
      <alignment horizontal="center" vertical="top" wrapText="1"/>
      <protection hidden="1"/>
    </xf>
    <xf numFmtId="0" fontId="2" fillId="0" borderId="11" xfId="37" applyFont="1" applyBorder="1" applyAlignment="1" applyProtection="1">
      <alignment horizontal="center" vertical="top" wrapText="1"/>
      <protection hidden="1"/>
    </xf>
    <xf numFmtId="0" fontId="2" fillId="0" borderId="20" xfId="37" applyFont="1" applyBorder="1" applyAlignment="1" applyProtection="1">
      <alignment horizontal="center" vertical="top" wrapText="1"/>
      <protection hidden="1"/>
    </xf>
    <xf numFmtId="0" fontId="2" fillId="0" borderId="10" xfId="37" applyFont="1" applyBorder="1" applyAlignment="1" applyProtection="1">
      <alignment horizontal="center" vertical="top" wrapText="1"/>
      <protection hidden="1"/>
    </xf>
    <xf numFmtId="0" fontId="2" fillId="0" borderId="12" xfId="37" applyFont="1" applyBorder="1" applyAlignment="1" applyProtection="1">
      <alignment horizontal="center" vertical="top" wrapText="1"/>
      <protection hidden="1"/>
    </xf>
    <xf numFmtId="0" fontId="2" fillId="0" borderId="14" xfId="37" applyFont="1" applyBorder="1" applyAlignment="1" applyProtection="1">
      <alignment horizontal="center" vertical="top" wrapText="1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1" fontId="5" fillId="38" borderId="35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8" borderId="0" xfId="0" applyNumberFormat="1" applyFont="1" applyFill="1" applyAlignment="1" applyProtection="1">
      <alignment horizontal="center" vertical="center" wrapText="1"/>
      <protection locked="0" hidden="1"/>
    </xf>
    <xf numFmtId="1" fontId="5" fillId="38" borderId="46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8" borderId="35" xfId="0" applyNumberFormat="1" applyFont="1" applyFill="1" applyBorder="1" applyAlignment="1" applyProtection="1">
      <alignment horizontal="center" vertical="center"/>
      <protection hidden="1"/>
    </xf>
    <xf numFmtId="1" fontId="5" fillId="38" borderId="0" xfId="0" applyNumberFormat="1" applyFont="1" applyFill="1" applyAlignment="1" applyProtection="1">
      <alignment horizontal="center" vertical="center"/>
      <protection hidden="1"/>
    </xf>
    <xf numFmtId="1" fontId="5" fillId="38" borderId="48" xfId="0" applyNumberFormat="1" applyFont="1" applyFill="1" applyBorder="1" applyAlignment="1" applyProtection="1">
      <alignment horizontal="center" vertical="center"/>
      <protection hidden="1"/>
    </xf>
    <xf numFmtId="1" fontId="5" fillId="38" borderId="35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8" borderId="0" xfId="0" applyNumberFormat="1" applyFont="1" applyFill="1" applyAlignment="1" applyProtection="1">
      <alignment horizontal="center" vertical="center" wrapText="1"/>
      <protection hidden="1"/>
    </xf>
    <xf numFmtId="1" fontId="5" fillId="38" borderId="46" xfId="0" applyNumberFormat="1" applyFont="1" applyFill="1" applyBorder="1" applyAlignment="1" applyProtection="1">
      <alignment horizontal="center" vertical="center" wrapText="1"/>
      <protection hidden="1"/>
    </xf>
    <xf numFmtId="1" fontId="5" fillId="38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8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8" borderId="20" xfId="0" applyNumberFormat="1" applyFont="1" applyFill="1" applyBorder="1" applyAlignment="1" applyProtection="1">
      <alignment horizontal="center" vertical="center" wrapText="1"/>
      <protection hidden="1"/>
    </xf>
    <xf numFmtId="1" fontId="4" fillId="38" borderId="12" xfId="0" applyNumberFormat="1" applyFont="1" applyFill="1" applyBorder="1" applyAlignment="1" applyProtection="1">
      <alignment horizontal="center"/>
      <protection hidden="1"/>
    </xf>
    <xf numFmtId="1" fontId="4" fillId="38" borderId="13" xfId="0" applyNumberFormat="1" applyFont="1" applyFill="1" applyBorder="1" applyAlignment="1" applyProtection="1">
      <alignment horizontal="center"/>
      <protection hidden="1"/>
    </xf>
    <xf numFmtId="1" fontId="4" fillId="38" borderId="14" xfId="0" applyNumberFormat="1" applyFont="1" applyFill="1" applyBorder="1" applyAlignment="1" applyProtection="1">
      <alignment horizontal="center"/>
      <protection hidden="1"/>
    </xf>
    <xf numFmtId="0" fontId="0" fillId="38" borderId="0" xfId="0" applyFill="1" applyAlignment="1">
      <alignment horizontal="center"/>
    </xf>
    <xf numFmtId="1" fontId="4" fillId="38" borderId="35" xfId="0" applyNumberFormat="1" applyFont="1" applyFill="1" applyBorder="1" applyAlignment="1" applyProtection="1">
      <alignment horizontal="center"/>
      <protection hidden="1"/>
    </xf>
    <xf numFmtId="1" fontId="4" fillId="38" borderId="0" xfId="0" applyNumberFormat="1" applyFont="1" applyFill="1" applyAlignment="1" applyProtection="1">
      <alignment horizontal="center"/>
      <protection hidden="1"/>
    </xf>
    <xf numFmtId="1" fontId="4" fillId="38" borderId="46" xfId="0" applyNumberFormat="1" applyFont="1" applyFill="1" applyBorder="1" applyAlignment="1" applyProtection="1">
      <alignment horizontal="center"/>
      <protection hidden="1"/>
    </xf>
    <xf numFmtId="1" fontId="75" fillId="38" borderId="35" xfId="0" applyNumberFormat="1" applyFont="1" applyFill="1" applyBorder="1" applyAlignment="1" applyProtection="1">
      <alignment horizontal="center"/>
      <protection hidden="1"/>
    </xf>
    <xf numFmtId="1" fontId="75" fillId="38" borderId="0" xfId="0" applyNumberFormat="1" applyFont="1" applyFill="1" applyAlignment="1" applyProtection="1">
      <alignment horizontal="center"/>
      <protection hidden="1"/>
    </xf>
    <xf numFmtId="1" fontId="75" fillId="38" borderId="46" xfId="0" applyNumberFormat="1" applyFont="1" applyFill="1" applyBorder="1" applyAlignment="1" applyProtection="1">
      <alignment horizontal="center"/>
      <protection hidden="1"/>
    </xf>
    <xf numFmtId="1" fontId="75" fillId="38" borderId="16" xfId="0" applyNumberFormat="1" applyFont="1" applyFill="1" applyBorder="1" applyAlignment="1" applyProtection="1">
      <alignment horizontal="center"/>
      <protection hidden="1"/>
    </xf>
    <xf numFmtId="1" fontId="75" fillId="38" borderId="11" xfId="0" applyNumberFormat="1" applyFont="1" applyFill="1" applyBorder="1" applyAlignment="1" applyProtection="1">
      <alignment horizontal="center"/>
      <protection hidden="1"/>
    </xf>
    <xf numFmtId="1" fontId="75" fillId="38" borderId="20" xfId="0" applyNumberFormat="1" applyFont="1" applyFill="1" applyBorder="1" applyAlignment="1" applyProtection="1">
      <alignment horizontal="center"/>
      <protection hidden="1"/>
    </xf>
    <xf numFmtId="1" fontId="4" fillId="38" borderId="10" xfId="0" applyNumberFormat="1" applyFont="1" applyFill="1" applyBorder="1" applyAlignment="1" applyProtection="1">
      <alignment horizontal="center" vertical="center"/>
      <protection hidden="1"/>
    </xf>
    <xf numFmtId="1" fontId="5" fillId="38" borderId="10" xfId="0" applyNumberFormat="1" applyFont="1" applyFill="1" applyBorder="1" applyAlignment="1" applyProtection="1">
      <alignment vertical="center"/>
      <protection hidden="1"/>
    </xf>
    <xf numFmtId="1" fontId="5" fillId="38" borderId="18" xfId="0" applyNumberFormat="1" applyFont="1" applyFill="1" applyBorder="1" applyAlignment="1" applyProtection="1">
      <alignment horizontal="center" vertical="center"/>
      <protection locked="0" hidden="1"/>
    </xf>
    <xf numFmtId="1" fontId="5" fillId="38" borderId="17" xfId="0" applyNumberFormat="1" applyFont="1" applyFill="1" applyBorder="1" applyAlignment="1" applyProtection="1">
      <alignment horizontal="center" vertical="center"/>
      <protection locked="0" hidden="1"/>
    </xf>
    <xf numFmtId="1" fontId="5" fillId="38" borderId="19" xfId="0" applyNumberFormat="1" applyFont="1" applyFill="1" applyBorder="1" applyAlignment="1" applyProtection="1">
      <alignment horizontal="center" vertical="center"/>
      <protection locked="0" hidden="1"/>
    </xf>
    <xf numFmtId="1" fontId="5" fillId="38" borderId="18" xfId="0" applyNumberFormat="1" applyFont="1" applyFill="1" applyBorder="1" applyAlignment="1" applyProtection="1">
      <alignment horizontal="center" vertical="center"/>
      <protection hidden="1"/>
    </xf>
    <xf numFmtId="1" fontId="5" fillId="38" borderId="17" xfId="0" applyNumberFormat="1" applyFont="1" applyFill="1" applyBorder="1" applyAlignment="1" applyProtection="1">
      <alignment horizontal="center" vertical="center"/>
      <protection hidden="1"/>
    </xf>
    <xf numFmtId="1" fontId="5" fillId="38" borderId="47" xfId="0" applyNumberFormat="1" applyFont="1" applyFill="1" applyBorder="1" applyAlignment="1" applyProtection="1">
      <alignment horizontal="center" vertical="center"/>
      <protection hidden="1"/>
    </xf>
    <xf numFmtId="1" fontId="5" fillId="38" borderId="12" xfId="0" applyNumberFormat="1" applyFont="1" applyFill="1" applyBorder="1" applyAlignment="1" applyProtection="1">
      <alignment horizontal="center" vertical="center"/>
      <protection hidden="1"/>
    </xf>
    <xf numFmtId="1" fontId="5" fillId="38" borderId="13" xfId="0" applyNumberFormat="1" applyFont="1" applyFill="1" applyBorder="1" applyAlignment="1" applyProtection="1">
      <alignment horizontal="center" vertical="center"/>
      <protection hidden="1"/>
    </xf>
    <xf numFmtId="1" fontId="5" fillId="38" borderId="14" xfId="0" applyNumberFormat="1" applyFont="1" applyFill="1" applyBorder="1" applyAlignment="1" applyProtection="1">
      <alignment horizontal="center" vertical="center"/>
      <protection hidden="1"/>
    </xf>
    <xf numFmtId="1" fontId="4" fillId="38" borderId="12" xfId="0" applyNumberFormat="1" applyFont="1" applyFill="1" applyBorder="1" applyAlignment="1" applyProtection="1">
      <alignment horizontal="center" vertical="center"/>
      <protection hidden="1"/>
    </xf>
    <xf numFmtId="1" fontId="4" fillId="38" borderId="13" xfId="0" applyNumberFormat="1" applyFont="1" applyFill="1" applyBorder="1" applyAlignment="1" applyProtection="1">
      <alignment horizontal="center" vertical="center"/>
      <protection hidden="1"/>
    </xf>
    <xf numFmtId="1" fontId="4" fillId="38" borderId="14" xfId="0" applyNumberFormat="1" applyFont="1" applyFill="1" applyBorder="1" applyAlignment="1" applyProtection="1">
      <alignment horizontal="center" vertical="center"/>
      <protection hidden="1"/>
    </xf>
    <xf numFmtId="1" fontId="76" fillId="38" borderId="50" xfId="45" applyNumberFormat="1" applyFont="1" applyFill="1" applyBorder="1" applyAlignment="1" applyProtection="1">
      <alignment horizontal="left" vertical="top"/>
      <protection hidden="1"/>
    </xf>
    <xf numFmtId="1" fontId="76" fillId="38" borderId="17" xfId="45" applyNumberFormat="1" applyFont="1" applyFill="1" applyBorder="1" applyAlignment="1" applyProtection="1">
      <alignment horizontal="left" vertical="top"/>
      <protection hidden="1"/>
    </xf>
    <xf numFmtId="1" fontId="76" fillId="38" borderId="19" xfId="45" applyNumberFormat="1" applyFont="1" applyFill="1" applyBorder="1" applyAlignment="1" applyProtection="1">
      <alignment horizontal="left" vertical="top"/>
      <protection hidden="1"/>
    </xf>
    <xf numFmtId="1" fontId="76" fillId="38" borderId="52" xfId="45" applyNumberFormat="1" applyFont="1" applyFill="1" applyBorder="1" applyAlignment="1" applyProtection="1">
      <alignment horizontal="left" vertical="top"/>
      <protection hidden="1"/>
    </xf>
    <xf numFmtId="1" fontId="76" fillId="38" borderId="0" xfId="45" applyNumberFormat="1" applyFont="1" applyFill="1" applyBorder="1" applyAlignment="1" applyProtection="1">
      <alignment horizontal="left" vertical="top"/>
      <protection hidden="1"/>
    </xf>
    <xf numFmtId="1" fontId="76" fillId="38" borderId="46" xfId="45" applyNumberFormat="1" applyFont="1" applyFill="1" applyBorder="1" applyAlignment="1" applyProtection="1">
      <alignment horizontal="left" vertical="top"/>
      <protection hidden="1"/>
    </xf>
    <xf numFmtId="1" fontId="76" fillId="38" borderId="54" xfId="45" applyNumberFormat="1" applyFont="1" applyFill="1" applyBorder="1" applyAlignment="1" applyProtection="1">
      <alignment horizontal="left" vertical="top"/>
      <protection hidden="1"/>
    </xf>
    <xf numFmtId="1" fontId="76" fillId="38" borderId="11" xfId="45" applyNumberFormat="1" applyFont="1" applyFill="1" applyBorder="1" applyAlignment="1" applyProtection="1">
      <alignment horizontal="left" vertical="top"/>
      <protection hidden="1"/>
    </xf>
    <xf numFmtId="1" fontId="76" fillId="38" borderId="20" xfId="45" applyNumberFormat="1" applyFont="1" applyFill="1" applyBorder="1" applyAlignment="1" applyProtection="1">
      <alignment horizontal="left" vertical="top"/>
      <protection hidden="1"/>
    </xf>
    <xf numFmtId="1" fontId="0" fillId="38" borderId="13" xfId="0" applyNumberFormat="1" applyFill="1" applyBorder="1" applyProtection="1">
      <protection hidden="1"/>
    </xf>
    <xf numFmtId="1" fontId="0" fillId="38" borderId="14" xfId="0" applyNumberFormat="1" applyFill="1" applyBorder="1" applyProtection="1">
      <protection hidden="1"/>
    </xf>
    <xf numFmtId="1" fontId="74" fillId="38" borderId="18" xfId="0" applyNumberFormat="1" applyFont="1" applyFill="1" applyBorder="1" applyAlignment="1" applyProtection="1">
      <alignment horizontal="center" vertical="center"/>
      <protection hidden="1"/>
    </xf>
    <xf numFmtId="1" fontId="74" fillId="38" borderId="17" xfId="0" applyNumberFormat="1" applyFont="1" applyFill="1" applyBorder="1" applyAlignment="1" applyProtection="1">
      <alignment vertical="center"/>
      <protection hidden="1"/>
    </xf>
    <xf numFmtId="1" fontId="74" fillId="38" borderId="19" xfId="0" applyNumberFormat="1" applyFont="1" applyFill="1" applyBorder="1" applyAlignment="1" applyProtection="1">
      <alignment vertical="center"/>
      <protection hidden="1"/>
    </xf>
    <xf numFmtId="1" fontId="74" fillId="38" borderId="16" xfId="0" applyNumberFormat="1" applyFont="1" applyFill="1" applyBorder="1" applyAlignment="1" applyProtection="1">
      <alignment vertical="center"/>
      <protection hidden="1"/>
    </xf>
    <xf numFmtId="1" fontId="74" fillId="38" borderId="11" xfId="0" applyNumberFormat="1" applyFont="1" applyFill="1" applyBorder="1" applyAlignment="1" applyProtection="1">
      <alignment vertical="center"/>
      <protection hidden="1"/>
    </xf>
    <xf numFmtId="1" fontId="74" fillId="38" borderId="20" xfId="0" applyNumberFormat="1" applyFont="1" applyFill="1" applyBorder="1" applyAlignment="1" applyProtection="1">
      <alignment vertic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hidden="1"/>
    </xf>
    <xf numFmtId="1" fontId="5" fillId="38" borderId="14" xfId="0" applyNumberFormat="1" applyFont="1" applyFill="1" applyBorder="1" applyAlignment="1" applyProtection="1">
      <alignment horizontal="center"/>
      <protection hidden="1"/>
    </xf>
    <xf numFmtId="1" fontId="5" fillId="38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8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8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8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8" borderId="14" xfId="0" applyNumberFormat="1" applyFont="1" applyFill="1" applyBorder="1" applyAlignment="1" applyProtection="1">
      <alignment horizontal="center" vertical="center" wrapText="1"/>
      <protection hidden="1"/>
    </xf>
    <xf numFmtId="1" fontId="5" fillId="38" borderId="12" xfId="0" applyNumberFormat="1" applyFont="1" applyFill="1" applyBorder="1" applyAlignment="1" applyProtection="1">
      <alignment horizontal="center"/>
      <protection locked="0" hidden="1"/>
    </xf>
    <xf numFmtId="1" fontId="5" fillId="38" borderId="13" xfId="0" applyNumberFormat="1" applyFont="1" applyFill="1" applyBorder="1" applyAlignment="1" applyProtection="1">
      <alignment horizontal="center"/>
      <protection locked="0" hidden="1"/>
    </xf>
    <xf numFmtId="1" fontId="5" fillId="38" borderId="14" xfId="0" applyNumberFormat="1" applyFont="1" applyFill="1" applyBorder="1" applyAlignment="1" applyProtection="1">
      <alignment horizontal="center"/>
      <protection locked="0" hidden="1"/>
    </xf>
    <xf numFmtId="1" fontId="5" fillId="38" borderId="12" xfId="45" applyNumberFormat="1" applyFont="1" applyFill="1" applyBorder="1" applyAlignment="1" applyProtection="1">
      <alignment horizontal="center"/>
      <protection locked="0" hidden="1"/>
    </xf>
    <xf numFmtId="1" fontId="5" fillId="38" borderId="14" xfId="45" applyNumberFormat="1" applyFont="1" applyFill="1" applyBorder="1" applyAlignment="1" applyProtection="1">
      <alignment horizontal="center"/>
      <protection locked="0" hidden="1"/>
    </xf>
    <xf numFmtId="1" fontId="0" fillId="38" borderId="14" xfId="0" applyNumberFormat="1" applyFill="1" applyBorder="1" applyAlignment="1" applyProtection="1">
      <alignment horizontal="center"/>
      <protection locked="0" hidden="1"/>
    </xf>
    <xf numFmtId="1" fontId="4" fillId="38" borderId="12" xfId="0" applyNumberFormat="1" applyFont="1" applyFill="1" applyBorder="1" applyAlignment="1" applyProtection="1">
      <alignment horizontal="center"/>
      <protection locked="0" hidden="1"/>
    </xf>
    <xf numFmtId="1" fontId="4" fillId="38" borderId="13" xfId="0" applyNumberFormat="1" applyFont="1" applyFill="1" applyBorder="1" applyAlignment="1" applyProtection="1">
      <alignment horizontal="center"/>
      <protection locked="0" hidden="1"/>
    </xf>
    <xf numFmtId="1" fontId="4" fillId="38" borderId="14" xfId="0" applyNumberFormat="1" applyFont="1" applyFill="1" applyBorder="1" applyAlignment="1" applyProtection="1">
      <alignment horizontal="center"/>
      <protection locked="0" hidden="1"/>
    </xf>
    <xf numFmtId="1" fontId="4" fillId="38" borderId="12" xfId="45" applyNumberFormat="1" applyFont="1" applyFill="1" applyBorder="1" applyAlignment="1" applyProtection="1">
      <alignment horizontal="center"/>
      <protection locked="0" hidden="1"/>
    </xf>
    <xf numFmtId="1" fontId="4" fillId="38" borderId="14" xfId="45" applyNumberFormat="1" applyFont="1" applyFill="1" applyBorder="1" applyAlignment="1" applyProtection="1">
      <alignment horizontal="center"/>
      <protection locked="0" hidden="1"/>
    </xf>
    <xf numFmtId="1" fontId="8" fillId="38" borderId="35" xfId="0" applyNumberFormat="1" applyFont="1" applyFill="1" applyBorder="1" applyAlignment="1" applyProtection="1">
      <alignment horizontal="center"/>
      <protection hidden="1"/>
    </xf>
    <xf numFmtId="1" fontId="8" fillId="38" borderId="46" xfId="0" applyNumberFormat="1" applyFont="1" applyFill="1" applyBorder="1" applyAlignment="1" applyProtection="1">
      <alignment horizontal="center"/>
      <protection hidden="1"/>
    </xf>
    <xf numFmtId="1" fontId="5" fillId="38" borderId="11" xfId="0" applyNumberFormat="1" applyFont="1" applyFill="1" applyBorder="1" applyAlignment="1" applyProtection="1">
      <alignment horizontal="center"/>
      <protection hidden="1"/>
    </xf>
    <xf numFmtId="1" fontId="5" fillId="38" borderId="16" xfId="0" applyNumberFormat="1" applyFont="1" applyFill="1" applyBorder="1" applyAlignment="1" applyProtection="1">
      <alignment horizontal="center"/>
      <protection hidden="1"/>
    </xf>
    <xf numFmtId="1" fontId="5" fillId="38" borderId="20" xfId="0" applyNumberFormat="1" applyFont="1" applyFill="1" applyBorder="1" applyAlignment="1" applyProtection="1">
      <alignment horizontal="center"/>
      <protection hidden="1"/>
    </xf>
    <xf numFmtId="1" fontId="5" fillId="38" borderId="35" xfId="0" applyNumberFormat="1" applyFont="1" applyFill="1" applyBorder="1" applyAlignment="1" applyProtection="1">
      <alignment horizontal="center"/>
      <protection hidden="1"/>
    </xf>
    <xf numFmtId="1" fontId="5" fillId="38" borderId="46" xfId="0" applyNumberFormat="1" applyFont="1" applyFill="1" applyBorder="1" applyAlignment="1" applyProtection="1">
      <alignment horizontal="center"/>
      <protection hidden="1"/>
    </xf>
    <xf numFmtId="1" fontId="30" fillId="38" borderId="18" xfId="45" applyNumberFormat="1" applyFont="1" applyFill="1" applyBorder="1" applyAlignment="1" applyProtection="1">
      <alignment horizontal="center"/>
      <protection hidden="1"/>
    </xf>
    <xf numFmtId="1" fontId="30" fillId="38" borderId="17" xfId="45" applyNumberFormat="1" applyFont="1" applyFill="1" applyBorder="1" applyAlignment="1" applyProtection="1">
      <alignment horizontal="center"/>
      <protection hidden="1"/>
    </xf>
    <xf numFmtId="1" fontId="30" fillId="38" borderId="13" xfId="45" applyNumberFormat="1" applyFont="1" applyFill="1" applyBorder="1" applyAlignment="1" applyProtection="1">
      <alignment horizontal="center"/>
      <protection hidden="1"/>
    </xf>
    <xf numFmtId="1" fontId="30" fillId="38" borderId="14" xfId="45" applyNumberFormat="1" applyFont="1" applyFill="1" applyBorder="1" applyAlignment="1" applyProtection="1">
      <alignment horizontal="center"/>
      <protection hidden="1"/>
    </xf>
    <xf numFmtId="1" fontId="5" fillId="38" borderId="17" xfId="0" applyNumberFormat="1" applyFont="1" applyFill="1" applyBorder="1" applyAlignment="1" applyProtection="1">
      <alignment horizontal="center"/>
      <protection hidden="1"/>
    </xf>
    <xf numFmtId="1" fontId="5" fillId="38" borderId="19" xfId="0" applyNumberFormat="1" applyFont="1" applyFill="1" applyBorder="1" applyAlignment="1" applyProtection="1">
      <alignment horizontal="center"/>
      <protection hidden="1"/>
    </xf>
    <xf numFmtId="1" fontId="5" fillId="38" borderId="18" xfId="45" applyNumberFormat="1" applyFont="1" applyFill="1" applyBorder="1" applyAlignment="1" applyProtection="1">
      <alignment horizontal="center"/>
      <protection hidden="1"/>
    </xf>
    <xf numFmtId="1" fontId="5" fillId="38" borderId="17" xfId="45" applyNumberFormat="1" applyFont="1" applyFill="1" applyBorder="1" applyAlignment="1" applyProtection="1">
      <alignment horizontal="center"/>
      <protection hidden="1"/>
    </xf>
    <xf numFmtId="1" fontId="5" fillId="38" borderId="13" xfId="45" applyNumberFormat="1" applyFont="1" applyFill="1" applyBorder="1" applyAlignment="1" applyProtection="1">
      <alignment horizontal="center"/>
      <protection hidden="1"/>
    </xf>
    <xf numFmtId="1" fontId="5" fillId="38" borderId="19" xfId="45" applyNumberFormat="1" applyFont="1" applyFill="1" applyBorder="1" applyAlignment="1" applyProtection="1">
      <alignment horizontal="center"/>
      <protection hidden="1"/>
    </xf>
    <xf numFmtId="1" fontId="5" fillId="38" borderId="0" xfId="0" applyNumberFormat="1" applyFont="1" applyFill="1" applyAlignment="1" applyProtection="1">
      <alignment horizontal="center"/>
      <protection hidden="1"/>
    </xf>
    <xf numFmtId="1" fontId="76" fillId="38" borderId="18" xfId="45" applyNumberFormat="1" applyFont="1" applyFill="1" applyBorder="1" applyAlignment="1" applyProtection="1">
      <alignment horizontal="center"/>
      <protection hidden="1"/>
    </xf>
    <xf numFmtId="1" fontId="76" fillId="38" borderId="17" xfId="45" applyNumberFormat="1" applyFont="1" applyFill="1" applyBorder="1" applyAlignment="1" applyProtection="1">
      <alignment horizontal="center"/>
      <protection hidden="1"/>
    </xf>
    <xf numFmtId="1" fontId="76" fillId="38" borderId="19" xfId="45" applyNumberFormat="1" applyFont="1" applyFill="1" applyBorder="1" applyAlignment="1" applyProtection="1">
      <alignment horizontal="center"/>
      <protection hidden="1"/>
    </xf>
    <xf numFmtId="1" fontId="8" fillId="38" borderId="18" xfId="0" applyNumberFormat="1" applyFont="1" applyFill="1" applyBorder="1" applyAlignment="1" applyProtection="1">
      <alignment horizontal="center"/>
      <protection hidden="1"/>
    </xf>
    <xf numFmtId="1" fontId="8" fillId="38" borderId="19" xfId="0" applyNumberFormat="1" applyFont="1" applyFill="1" applyBorder="1" applyAlignment="1" applyProtection="1">
      <alignment horizontal="center"/>
      <protection hidden="1"/>
    </xf>
    <xf numFmtId="1" fontId="5" fillId="38" borderId="10" xfId="0" applyNumberFormat="1" applyFont="1" applyFill="1" applyBorder="1" applyAlignment="1" applyProtection="1">
      <alignment horizontal="center"/>
      <protection locked="0" hidden="1"/>
    </xf>
    <xf numFmtId="1" fontId="76" fillId="38" borderId="35" xfId="45" applyNumberFormat="1" applyFont="1" applyFill="1" applyBorder="1" applyAlignment="1" applyProtection="1">
      <alignment horizontal="center"/>
      <protection hidden="1"/>
    </xf>
    <xf numFmtId="1" fontId="76" fillId="38" borderId="0" xfId="45" applyNumberFormat="1" applyFont="1" applyFill="1" applyBorder="1" applyAlignment="1" applyProtection="1">
      <alignment horizontal="center"/>
      <protection hidden="1"/>
    </xf>
    <xf numFmtId="1" fontId="76" fillId="38" borderId="46" xfId="45" applyNumberFormat="1" applyFont="1" applyFill="1" applyBorder="1" applyAlignment="1" applyProtection="1">
      <alignment horizontal="center"/>
      <protection hidden="1"/>
    </xf>
    <xf numFmtId="1" fontId="5" fillId="38" borderId="18" xfId="0" applyNumberFormat="1" applyFont="1" applyFill="1" applyBorder="1" applyAlignment="1" applyProtection="1">
      <alignment horizontal="center"/>
      <protection locked="0" hidden="1"/>
    </xf>
    <xf numFmtId="1" fontId="5" fillId="38" borderId="19" xfId="0" applyNumberFormat="1" applyFont="1" applyFill="1" applyBorder="1" applyAlignment="1" applyProtection="1">
      <alignment horizontal="center"/>
      <protection locked="0" hidden="1"/>
    </xf>
    <xf numFmtId="1" fontId="5" fillId="38" borderId="12" xfId="0" applyNumberFormat="1" applyFont="1" applyFill="1" applyBorder="1" applyAlignment="1" applyProtection="1">
      <alignment horizontal="center"/>
      <protection locked="0"/>
    </xf>
    <xf numFmtId="1" fontId="5" fillId="38" borderId="13" xfId="0" applyNumberFormat="1" applyFont="1" applyFill="1" applyBorder="1" applyAlignment="1" applyProtection="1">
      <alignment horizontal="center"/>
      <protection locked="0"/>
    </xf>
    <xf numFmtId="1" fontId="5" fillId="38" borderId="14" xfId="0" applyNumberFormat="1" applyFont="1" applyFill="1" applyBorder="1" applyAlignment="1" applyProtection="1">
      <alignment horizontal="center"/>
      <protection locked="0"/>
    </xf>
    <xf numFmtId="1" fontId="5" fillId="38" borderId="16" xfId="0" quotePrefix="1" applyNumberFormat="1" applyFont="1" applyFill="1" applyBorder="1" applyAlignment="1" applyProtection="1">
      <alignment horizontal="center"/>
      <protection locked="0"/>
    </xf>
    <xf numFmtId="1" fontId="5" fillId="38" borderId="20" xfId="0" applyNumberFormat="1" applyFont="1" applyFill="1" applyBorder="1" applyAlignment="1" applyProtection="1">
      <alignment horizontal="center"/>
      <protection locked="0"/>
    </xf>
    <xf numFmtId="1" fontId="5" fillId="38" borderId="12" xfId="0" quotePrefix="1" applyNumberFormat="1" applyFont="1" applyFill="1" applyBorder="1" applyAlignment="1" applyProtection="1">
      <alignment horizontal="center"/>
      <protection locked="0"/>
    </xf>
    <xf numFmtId="1" fontId="5" fillId="38" borderId="10" xfId="0" quotePrefix="1" applyNumberFormat="1" applyFont="1" applyFill="1" applyBorder="1" applyAlignment="1" applyProtection="1">
      <alignment horizontal="center"/>
      <protection locked="0"/>
    </xf>
    <xf numFmtId="1" fontId="5" fillId="38" borderId="10" xfId="0" applyNumberFormat="1" applyFont="1" applyFill="1" applyBorder="1" applyAlignment="1" applyProtection="1">
      <alignment horizontal="center"/>
      <protection locked="0"/>
    </xf>
    <xf numFmtId="1" fontId="5" fillId="38" borderId="16" xfId="45" applyNumberFormat="1" applyFont="1" applyFill="1" applyBorder="1" applyAlignment="1" applyProtection="1">
      <alignment horizontal="center"/>
      <protection hidden="1"/>
    </xf>
    <xf numFmtId="1" fontId="5" fillId="38" borderId="11" xfId="45" applyNumberFormat="1" applyFont="1" applyFill="1" applyBorder="1" applyAlignment="1" applyProtection="1">
      <alignment horizontal="center"/>
      <protection hidden="1"/>
    </xf>
    <xf numFmtId="1" fontId="0" fillId="38" borderId="0" xfId="0" applyNumberFormat="1" applyFill="1" applyAlignment="1" applyProtection="1">
      <alignment horizontal="center"/>
      <protection hidden="1"/>
    </xf>
    <xf numFmtId="1" fontId="5" fillId="38" borderId="16" xfId="0" applyNumberFormat="1" applyFont="1" applyFill="1" applyBorder="1" applyAlignment="1" applyProtection="1">
      <alignment horizontal="center" vertical="center"/>
      <protection locked="0"/>
    </xf>
    <xf numFmtId="1" fontId="5" fillId="38" borderId="11" xfId="0" applyNumberFormat="1" applyFont="1" applyFill="1" applyBorder="1" applyAlignment="1" applyProtection="1">
      <alignment horizontal="center" vertical="center"/>
      <protection locked="0"/>
    </xf>
    <xf numFmtId="1" fontId="5" fillId="38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46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8" borderId="17" xfId="45" applyNumberFormat="1" applyFont="1" applyFill="1" applyBorder="1" applyAlignment="1" applyProtection="1">
      <alignment horizontal="center" vertical="center" wrapText="1"/>
      <protection hidden="1"/>
    </xf>
    <xf numFmtId="1" fontId="8" fillId="38" borderId="35" xfId="45" applyNumberFormat="1" applyFont="1" applyFill="1" applyBorder="1" applyAlignment="1" applyProtection="1">
      <alignment horizontal="left" vertical="center" wrapText="1"/>
      <protection hidden="1"/>
    </xf>
    <xf numFmtId="1" fontId="8" fillId="38" borderId="0" xfId="45" applyNumberFormat="1" applyFont="1" applyFill="1" applyBorder="1" applyAlignment="1" applyProtection="1">
      <alignment horizontal="left" vertical="center" wrapText="1"/>
      <protection hidden="1"/>
    </xf>
    <xf numFmtId="1" fontId="8" fillId="38" borderId="46" xfId="45" applyNumberFormat="1" applyFont="1" applyFill="1" applyBorder="1" applyAlignment="1" applyProtection="1">
      <alignment horizontal="left" vertical="center" wrapText="1"/>
      <protection hidden="1"/>
    </xf>
    <xf numFmtId="1" fontId="5" fillId="38" borderId="12" xfId="45" quotePrefix="1" applyNumberFormat="1" applyFont="1" applyFill="1" applyBorder="1" applyAlignment="1" applyProtection="1">
      <alignment horizontal="center"/>
      <protection hidden="1"/>
    </xf>
    <xf numFmtId="1" fontId="5" fillId="38" borderId="14" xfId="45" applyNumberFormat="1" applyFont="1" applyFill="1" applyBorder="1" applyAlignment="1" applyProtection="1">
      <alignment horizontal="center"/>
      <protection hidden="1"/>
    </xf>
    <xf numFmtId="1" fontId="5" fillId="38" borderId="13" xfId="0" applyNumberFormat="1" applyFont="1" applyFill="1" applyBorder="1" applyAlignment="1" applyProtection="1">
      <alignment horizontal="center"/>
      <protection hidden="1"/>
    </xf>
    <xf numFmtId="1" fontId="77" fillId="38" borderId="12" xfId="45" applyNumberFormat="1" applyFont="1" applyFill="1" applyBorder="1" applyAlignment="1" applyProtection="1">
      <alignment horizontal="center"/>
      <protection hidden="1"/>
    </xf>
    <xf numFmtId="1" fontId="77" fillId="38" borderId="13" xfId="45" applyNumberFormat="1" applyFont="1" applyFill="1" applyBorder="1" applyAlignment="1" applyProtection="1">
      <alignment horizontal="center"/>
      <protection hidden="1"/>
    </xf>
    <xf numFmtId="1" fontId="77" fillId="38" borderId="14" xfId="45" applyNumberFormat="1" applyFont="1" applyFill="1" applyBorder="1" applyAlignment="1" applyProtection="1">
      <alignment horizontal="center"/>
      <protection hidden="1"/>
    </xf>
    <xf numFmtId="1" fontId="0" fillId="38" borderId="13" xfId="0" applyNumberFormat="1" applyFill="1" applyBorder="1" applyAlignment="1" applyProtection="1">
      <alignment horizontal="center"/>
      <protection locked="0"/>
    </xf>
    <xf numFmtId="1" fontId="4" fillId="38" borderId="18" xfId="0" applyNumberFormat="1" applyFont="1" applyFill="1" applyBorder="1" applyAlignment="1" applyProtection="1">
      <alignment horizontal="center"/>
      <protection hidden="1"/>
    </xf>
    <xf numFmtId="1" fontId="4" fillId="38" borderId="17" xfId="0" applyNumberFormat="1" applyFont="1" applyFill="1" applyBorder="1" applyAlignment="1" applyProtection="1">
      <alignment horizontal="center"/>
      <protection hidden="1"/>
    </xf>
    <xf numFmtId="1" fontId="4" fillId="38" borderId="19" xfId="0" applyNumberFormat="1" applyFont="1" applyFill="1" applyBorder="1" applyAlignment="1" applyProtection="1">
      <alignment horizontal="center"/>
      <protection hidden="1"/>
    </xf>
    <xf numFmtId="1" fontId="48" fillId="38" borderId="16" xfId="0" applyNumberFormat="1" applyFont="1" applyFill="1" applyBorder="1" applyAlignment="1" applyProtection="1">
      <alignment horizontal="center"/>
      <protection hidden="1"/>
    </xf>
    <xf numFmtId="1" fontId="48" fillId="38" borderId="11" xfId="0" applyNumberFormat="1" applyFont="1" applyFill="1" applyBorder="1" applyAlignment="1" applyProtection="1">
      <alignment horizontal="center"/>
      <protection hidden="1"/>
    </xf>
    <xf numFmtId="1" fontId="48" fillId="38" borderId="0" xfId="0" applyNumberFormat="1" applyFont="1" applyFill="1" applyAlignment="1" applyProtection="1">
      <alignment horizontal="center"/>
      <protection hidden="1"/>
    </xf>
    <xf numFmtId="1" fontId="48" fillId="38" borderId="20" xfId="0" applyNumberFormat="1" applyFont="1" applyFill="1" applyBorder="1" applyAlignment="1" applyProtection="1">
      <alignment horizontal="center"/>
      <protection hidden="1"/>
    </xf>
    <xf numFmtId="1" fontId="5" fillId="38" borderId="35" xfId="45" applyNumberFormat="1" applyFont="1" applyFill="1" applyBorder="1" applyAlignment="1" applyProtection="1">
      <alignment horizontal="center"/>
      <protection hidden="1"/>
    </xf>
    <xf numFmtId="1" fontId="5" fillId="38" borderId="46" xfId="45" applyNumberFormat="1" applyFont="1" applyFill="1" applyBorder="1" applyAlignment="1" applyProtection="1">
      <alignment horizontal="center"/>
      <protection hidden="1"/>
    </xf>
    <xf numFmtId="1" fontId="5" fillId="38" borderId="57" xfId="45" applyNumberFormat="1" applyFont="1" applyFill="1" applyBorder="1" applyAlignment="1" applyProtection="1">
      <alignment horizontal="left"/>
      <protection locked="0" hidden="1"/>
    </xf>
    <xf numFmtId="1" fontId="5" fillId="38" borderId="10" xfId="45" applyNumberFormat="1" applyFont="1" applyFill="1" applyBorder="1" applyAlignment="1" applyProtection="1">
      <alignment horizontal="center"/>
      <protection hidden="1"/>
    </xf>
    <xf numFmtId="1" fontId="5" fillId="38" borderId="35" xfId="45" applyNumberFormat="1" applyFont="1" applyFill="1" applyBorder="1" applyAlignment="1" applyProtection="1">
      <protection hidden="1"/>
    </xf>
    <xf numFmtId="1" fontId="5" fillId="38" borderId="0" xfId="45" applyNumberFormat="1" applyFont="1" applyFill="1" applyBorder="1" applyAlignment="1" applyProtection="1">
      <protection hidden="1"/>
    </xf>
    <xf numFmtId="1" fontId="4" fillId="38" borderId="18" xfId="45" applyNumberFormat="1" applyFont="1" applyFill="1" applyBorder="1" applyAlignment="1" applyProtection="1">
      <alignment horizontal="center" vertical="center"/>
      <protection hidden="1"/>
    </xf>
    <xf numFmtId="1" fontId="4" fillId="38" borderId="19" xfId="45" applyNumberFormat="1" applyFont="1" applyFill="1" applyBorder="1" applyAlignment="1" applyProtection="1">
      <alignment horizontal="center" vertical="center"/>
      <protection hidden="1"/>
    </xf>
    <xf numFmtId="1" fontId="4" fillId="38" borderId="35" xfId="45" applyNumberFormat="1" applyFont="1" applyFill="1" applyBorder="1" applyAlignment="1" applyProtection="1">
      <alignment horizontal="center" vertical="center"/>
      <protection hidden="1"/>
    </xf>
    <xf numFmtId="1" fontId="4" fillId="38" borderId="46" xfId="45" applyNumberFormat="1" applyFont="1" applyFill="1" applyBorder="1" applyAlignment="1" applyProtection="1">
      <alignment horizontal="center" vertical="center"/>
      <protection hidden="1"/>
    </xf>
    <xf numFmtId="1" fontId="4" fillId="38" borderId="10" xfId="45" applyNumberFormat="1" applyFont="1" applyFill="1" applyBorder="1" applyAlignment="1" applyProtection="1">
      <alignment horizontal="center" vertical="center"/>
      <protection hidden="1"/>
    </xf>
    <xf numFmtId="1" fontId="4" fillId="38" borderId="35" xfId="45" applyNumberFormat="1" applyFont="1" applyFill="1" applyBorder="1" applyAlignment="1" applyProtection="1">
      <alignment horizontal="center"/>
      <protection hidden="1"/>
    </xf>
    <xf numFmtId="1" fontId="4" fillId="38" borderId="0" xfId="45" applyNumberFormat="1" applyFont="1" applyFill="1" applyBorder="1" applyAlignment="1" applyProtection="1">
      <alignment horizontal="center"/>
      <protection hidden="1"/>
    </xf>
    <xf numFmtId="1" fontId="5" fillId="38" borderId="12" xfId="45" applyNumberFormat="1" applyFont="1" applyFill="1" applyBorder="1" applyAlignment="1" applyProtection="1">
      <alignment horizontal="center"/>
      <protection hidden="1"/>
    </xf>
    <xf numFmtId="1" fontId="5" fillId="38" borderId="12" xfId="45" applyNumberFormat="1" applyFont="1" applyFill="1" applyBorder="1" applyAlignment="1" applyProtection="1">
      <alignment horizontal="center"/>
      <protection locked="0"/>
    </xf>
    <xf numFmtId="1" fontId="5" fillId="38" borderId="14" xfId="45" applyNumberFormat="1" applyFont="1" applyFill="1" applyBorder="1" applyAlignment="1" applyProtection="1">
      <alignment horizontal="center"/>
      <protection locked="0"/>
    </xf>
    <xf numFmtId="1" fontId="78" fillId="38" borderId="58" xfId="45" applyNumberFormat="1" applyFont="1" applyFill="1" applyBorder="1" applyAlignment="1" applyProtection="1">
      <alignment horizontal="center" vertical="center"/>
      <protection locked="0" hidden="1"/>
    </xf>
    <xf numFmtId="1" fontId="78" fillId="38" borderId="59" xfId="45" applyNumberFormat="1" applyFont="1" applyFill="1" applyBorder="1" applyAlignment="1" applyProtection="1">
      <alignment horizontal="center" vertical="center"/>
      <protection locked="0" hidden="1"/>
    </xf>
    <xf numFmtId="1" fontId="78" fillId="38" borderId="58" xfId="45" applyNumberFormat="1" applyFont="1" applyFill="1" applyBorder="1" applyAlignment="1" applyProtection="1">
      <alignment horizontal="center" vertical="center"/>
      <protection hidden="1"/>
    </xf>
    <xf numFmtId="1" fontId="78" fillId="38" borderId="60" xfId="45" applyNumberFormat="1" applyFont="1" applyFill="1" applyBorder="1" applyAlignment="1" applyProtection="1">
      <alignment horizontal="center" vertical="center"/>
      <protection hidden="1"/>
    </xf>
    <xf numFmtId="1" fontId="78" fillId="38" borderId="59" xfId="45" applyNumberFormat="1" applyFont="1" applyFill="1" applyBorder="1" applyAlignment="1" applyProtection="1">
      <alignment horizontal="center" vertical="center"/>
      <protection hidden="1"/>
    </xf>
    <xf numFmtId="1" fontId="4" fillId="38" borderId="35" xfId="45" applyNumberFormat="1" applyFont="1" applyFill="1" applyBorder="1" applyAlignment="1" applyProtection="1">
      <alignment vertical="center"/>
      <protection hidden="1"/>
    </xf>
    <xf numFmtId="1" fontId="4" fillId="38" borderId="46" xfId="45" applyNumberFormat="1" applyFont="1" applyFill="1" applyBorder="1" applyAlignment="1" applyProtection="1">
      <alignment vertical="center"/>
      <protection hidden="1"/>
    </xf>
    <xf numFmtId="1" fontId="5" fillId="38" borderId="57" xfId="45" applyNumberFormat="1" applyFont="1" applyFill="1" applyBorder="1" applyAlignment="1" applyProtection="1">
      <alignment horizontal="center"/>
      <protection locked="0" hidden="1"/>
    </xf>
    <xf numFmtId="1" fontId="5" fillId="38" borderId="35" xfId="45" applyNumberFormat="1" applyFont="1" applyFill="1" applyBorder="1" applyAlignment="1" applyProtection="1">
      <alignment horizontal="center"/>
      <protection locked="0"/>
    </xf>
    <xf numFmtId="1" fontId="5" fillId="38" borderId="46" xfId="45" applyNumberFormat="1" applyFont="1" applyFill="1" applyBorder="1" applyAlignment="1" applyProtection="1">
      <alignment horizontal="center"/>
      <protection locked="0"/>
    </xf>
    <xf numFmtId="1" fontId="48" fillId="38" borderId="35" xfId="45" applyNumberFormat="1" applyFont="1" applyFill="1" applyBorder="1" applyAlignment="1" applyProtection="1">
      <alignment horizontal="center"/>
      <protection hidden="1"/>
    </xf>
    <xf numFmtId="1" fontId="48" fillId="38" borderId="46" xfId="45" applyNumberFormat="1" applyFont="1" applyFill="1" applyBorder="1" applyAlignment="1" applyProtection="1">
      <alignment horizontal="center"/>
      <protection hidden="1"/>
    </xf>
    <xf numFmtId="1" fontId="4" fillId="38" borderId="46" xfId="45" applyNumberFormat="1" applyFont="1" applyFill="1" applyBorder="1" applyAlignment="1" applyProtection="1">
      <alignment horizontal="center"/>
      <protection hidden="1"/>
    </xf>
    <xf numFmtId="0" fontId="0" fillId="0" borderId="11" xfId="0" applyBorder="1" applyProtection="1">
      <protection hidden="1"/>
    </xf>
    <xf numFmtId="0" fontId="0" fillId="0" borderId="20" xfId="0" applyBorder="1" applyProtection="1">
      <protection hidden="1"/>
    </xf>
    <xf numFmtId="1" fontId="79" fillId="38" borderId="17" xfId="0" applyNumberFormat="1" applyFont="1" applyFill="1" applyBorder="1" applyAlignment="1" applyProtection="1">
      <alignment horizontal="center"/>
      <protection locked="0"/>
    </xf>
    <xf numFmtId="1" fontId="79" fillId="38" borderId="19" xfId="0" applyNumberFormat="1" applyFont="1" applyFill="1" applyBorder="1" applyAlignment="1" applyProtection="1">
      <alignment horizontal="center"/>
      <protection locked="0"/>
    </xf>
    <xf numFmtId="1" fontId="74" fillId="38" borderId="17" xfId="0" applyNumberFormat="1" applyFont="1" applyFill="1" applyBorder="1" applyAlignment="1" applyProtection="1">
      <alignment horizontal="center"/>
      <protection hidden="1"/>
    </xf>
    <xf numFmtId="1" fontId="48" fillId="34" borderId="17" xfId="0" applyNumberFormat="1" applyFont="1" applyFill="1" applyBorder="1" applyAlignment="1" applyProtection="1">
      <alignment horizontal="center"/>
      <protection locked="0"/>
    </xf>
    <xf numFmtId="1" fontId="48" fillId="34" borderId="19" xfId="0" applyNumberFormat="1" applyFont="1" applyFill="1" applyBorder="1" applyAlignment="1" applyProtection="1">
      <alignment horizontal="center"/>
      <protection locked="0"/>
    </xf>
    <xf numFmtId="1" fontId="7" fillId="38" borderId="0" xfId="45" applyNumberFormat="1" applyFont="1" applyFill="1" applyBorder="1" applyAlignment="1" applyProtection="1">
      <alignment horizontal="center" vertical="center"/>
      <protection hidden="1"/>
    </xf>
    <xf numFmtId="1" fontId="7" fillId="38" borderId="46" xfId="45" applyNumberFormat="1" applyFont="1" applyFill="1" applyBorder="1" applyAlignment="1" applyProtection="1">
      <alignment horizontal="center" vertical="center"/>
      <protection hidden="1"/>
    </xf>
    <xf numFmtId="1" fontId="5" fillId="38" borderId="0" xfId="45" applyNumberFormat="1" applyFont="1" applyFill="1" applyBorder="1" applyAlignment="1" applyProtection="1">
      <alignment horizontal="left"/>
      <protection hidden="1"/>
    </xf>
    <xf numFmtId="1" fontId="5" fillId="38" borderId="46" xfId="45" applyNumberFormat="1" applyFont="1" applyFill="1" applyBorder="1" applyAlignment="1" applyProtection="1">
      <alignment horizontal="left"/>
      <protection hidden="1"/>
    </xf>
    <xf numFmtId="1" fontId="5" fillId="38" borderId="35" xfId="45" applyNumberFormat="1" applyFont="1" applyFill="1" applyBorder="1" applyAlignment="1" applyProtection="1">
      <protection locked="0" hidden="1"/>
    </xf>
    <xf numFmtId="1" fontId="5" fillId="38" borderId="0" xfId="45" applyNumberFormat="1" applyFont="1" applyFill="1" applyBorder="1" applyAlignment="1" applyProtection="1">
      <protection locked="0" hidden="1"/>
    </xf>
    <xf numFmtId="1" fontId="5" fillId="38" borderId="0" xfId="45" applyNumberFormat="1" applyFont="1" applyFill="1" applyBorder="1" applyAlignment="1" applyProtection="1">
      <alignment horizontal="left" vertical="center"/>
      <protection hidden="1"/>
    </xf>
    <xf numFmtId="1" fontId="5" fillId="38" borderId="46" xfId="45" applyNumberFormat="1" applyFont="1" applyFill="1" applyBorder="1" applyAlignment="1" applyProtection="1">
      <alignment horizontal="left" vertical="center"/>
      <protection hidden="1"/>
    </xf>
    <xf numFmtId="1" fontId="4" fillId="38" borderId="16" xfId="45" applyNumberFormat="1" applyFont="1" applyFill="1" applyBorder="1" applyAlignment="1" applyProtection="1">
      <alignment horizontal="center" wrapText="1"/>
      <protection hidden="1"/>
    </xf>
    <xf numFmtId="1" fontId="4" fillId="38" borderId="20" xfId="45" applyNumberFormat="1" applyFont="1" applyFill="1" applyBorder="1" applyAlignment="1" applyProtection="1">
      <alignment horizontal="center" wrapText="1"/>
      <protection hidden="1"/>
    </xf>
    <xf numFmtId="1" fontId="77" fillId="38" borderId="20" xfId="45" applyNumberFormat="1" applyFont="1" applyFill="1" applyBorder="1" applyAlignment="1" applyProtection="1">
      <alignment horizontal="center"/>
      <protection hidden="1"/>
    </xf>
    <xf numFmtId="1" fontId="0" fillId="38" borderId="13" xfId="0" applyNumberFormat="1" applyFill="1" applyBorder="1" applyAlignment="1" applyProtection="1">
      <alignment horizontal="center"/>
      <protection hidden="1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 xr:uid="{00000000-0005-0000-0000-00001B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7000000}"/>
    <cellStyle name="Normal 3" xfId="46" xr:uid="{00000000-0005-0000-0000-000028000000}"/>
    <cellStyle name="Normal_pay 2008-09" xfId="38" xr:uid="{00000000-0005-0000-0000-000029000000}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33CCCC"/>
      <color rgb="FFFFFF00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657225</xdr:colOff>
      <xdr:row>0</xdr:row>
      <xdr:rowOff>142875</xdr:rowOff>
    </xdr:from>
    <xdr:to>
      <xdr:col>16</xdr:col>
      <xdr:colOff>981075</xdr:colOff>
      <xdr:row>1</xdr:row>
      <xdr:rowOff>219075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5C91664-67FB-CC2E-3305-B1E4B27586DC}"/>
            </a:ext>
          </a:extLst>
        </xdr:cNvPr>
        <xdr:cNvSpPr/>
      </xdr:nvSpPr>
      <xdr:spPr>
        <a:xfrm>
          <a:off x="6696075" y="142875"/>
          <a:ext cx="1295400" cy="314325"/>
        </a:xfrm>
        <a:prstGeom prst="rect">
          <a:avLst/>
        </a:prstGeom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 b="1"/>
            <a:t>OLD REGIME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0</xdr:row>
      <xdr:rowOff>142875</xdr:rowOff>
    </xdr:from>
    <xdr:to>
      <xdr:col>16</xdr:col>
      <xdr:colOff>1057275</xdr:colOff>
      <xdr:row>1</xdr:row>
      <xdr:rowOff>219075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8106FA8-0C0D-44AC-B301-B62BA4795DF7}"/>
            </a:ext>
          </a:extLst>
        </xdr:cNvPr>
        <xdr:cNvSpPr/>
      </xdr:nvSpPr>
      <xdr:spPr>
        <a:xfrm>
          <a:off x="7010400" y="142875"/>
          <a:ext cx="1295400" cy="314325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dk1">
            <a:shade val="15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 b="1">
              <a:solidFill>
                <a:sysClr val="windowText" lastClr="000000"/>
              </a:solidFill>
            </a:rPr>
            <a:t>NEW REGIME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0000FF"/>
  </sheetPr>
  <dimension ref="A1:XFD950"/>
  <sheetViews>
    <sheetView showGridLines="0" tabSelected="1" zoomScale="85" zoomScaleNormal="85" workbookViewId="0">
      <selection activeCell="H1" sqref="H1"/>
    </sheetView>
  </sheetViews>
  <sheetFormatPr defaultColWidth="0" defaultRowHeight="12.75" zeroHeight="1"/>
  <cols>
    <col min="1" max="1" width="0.42578125" style="44" customWidth="1" collapsed="1"/>
    <col min="2" max="2" width="5.140625" style="3" hidden="1" customWidth="1" collapsed="1"/>
    <col min="3" max="3" width="14.5703125" style="3" customWidth="1" collapsed="1"/>
    <col min="4" max="4" width="8.42578125" style="3" customWidth="1" collapsed="1"/>
    <col min="5" max="7" width="5" style="3" customWidth="1" collapsed="1"/>
    <col min="8" max="8" width="9.85546875" style="3" customWidth="1" collapsed="1"/>
    <col min="9" max="9" width="9.85546875" style="3" hidden="1" customWidth="1"/>
    <col min="10" max="10" width="7.5703125" style="3" customWidth="1" collapsed="1"/>
    <col min="11" max="11" width="6.140625" style="3" customWidth="1" collapsed="1"/>
    <col min="12" max="14" width="6" style="3" customWidth="1" collapsed="1"/>
    <col min="15" max="15" width="10" style="3" customWidth="1" collapsed="1"/>
    <col min="16" max="16" width="8.7109375" style="3" customWidth="1" collapsed="1"/>
    <col min="17" max="17" width="5.85546875" style="3" customWidth="1" collapsed="1"/>
    <col min="18" max="18" width="5.7109375" style="3" customWidth="1" collapsed="1"/>
    <col min="19" max="19" width="8.85546875" style="3" customWidth="1" collapsed="1"/>
    <col min="20" max="20" width="4.85546875" style="3" customWidth="1" collapsed="1"/>
    <col min="21" max="21" width="7.28515625" style="3" customWidth="1" collapsed="1"/>
    <col min="22" max="22" width="8.42578125" style="3" customWidth="1" collapsed="1"/>
    <col min="23" max="24" width="6" style="3" customWidth="1" collapsed="1"/>
    <col min="25" max="25" width="7.7109375" style="3" customWidth="1" collapsed="1"/>
    <col min="26" max="27" width="6" style="3" customWidth="1" collapsed="1"/>
    <col min="28" max="28" width="10.5703125" style="3" customWidth="1" collapsed="1"/>
    <col min="29" max="29" width="11.140625" style="3" customWidth="1" collapsed="1"/>
    <col min="30" max="30" width="15.42578125" style="3" customWidth="1" collapsed="1"/>
    <col min="31" max="31" width="9.5703125" style="23" hidden="1" customWidth="1" collapsed="1"/>
    <col min="32" max="16383" width="9.140625" style="3" hidden="1" collapsed="1"/>
    <col min="16384" max="16384" width="0.7109375" style="3" customWidth="1" collapsed="1"/>
  </cols>
  <sheetData>
    <row r="1" spans="1:31" ht="33" customHeight="1">
      <c r="C1" s="270" t="s">
        <v>201</v>
      </c>
      <c r="D1" s="271"/>
      <c r="E1" s="271"/>
      <c r="F1" s="271"/>
      <c r="G1" s="271"/>
      <c r="H1" s="124" t="s">
        <v>209</v>
      </c>
      <c r="I1" s="124"/>
      <c r="J1" s="268" t="s">
        <v>369</v>
      </c>
      <c r="K1" s="268"/>
      <c r="L1" s="268"/>
      <c r="M1" s="268"/>
      <c r="N1" s="268"/>
      <c r="O1" s="268"/>
      <c r="P1" s="280">
        <v>66000</v>
      </c>
      <c r="Q1" s="280"/>
      <c r="R1" s="281" t="s">
        <v>206</v>
      </c>
      <c r="S1" s="282"/>
      <c r="T1" s="263" t="s">
        <v>350</v>
      </c>
      <c r="U1" s="264"/>
      <c r="V1" s="279" t="s">
        <v>202</v>
      </c>
      <c r="W1" s="279"/>
      <c r="X1" s="279"/>
      <c r="Y1" s="263">
        <v>5</v>
      </c>
      <c r="Z1" s="264"/>
      <c r="AA1" s="267" t="s">
        <v>203</v>
      </c>
      <c r="AB1" s="268"/>
      <c r="AC1" s="269"/>
      <c r="AD1" s="125" t="s">
        <v>209</v>
      </c>
      <c r="AE1" s="45"/>
    </row>
    <row r="2" spans="1:31" ht="26.1" customHeight="1" thickBot="1">
      <c r="C2" s="278" t="s">
        <v>193</v>
      </c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78"/>
      <c r="W2" s="278"/>
      <c r="X2" s="278"/>
      <c r="Y2" s="278"/>
      <c r="Z2" s="278"/>
      <c r="AA2" s="278"/>
      <c r="AB2" s="278"/>
      <c r="AC2" s="278"/>
      <c r="AD2" s="278"/>
      <c r="AE2" s="45"/>
    </row>
    <row r="3" spans="1:31" ht="36" customHeight="1">
      <c r="C3" s="272" t="s">
        <v>196</v>
      </c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4"/>
      <c r="AE3" s="95"/>
    </row>
    <row r="4" spans="1:31" ht="32.1" customHeight="1">
      <c r="C4" s="275" t="s">
        <v>364</v>
      </c>
      <c r="D4" s="276"/>
      <c r="E4" s="276"/>
      <c r="F4" s="276"/>
      <c r="G4" s="276"/>
      <c r="H4" s="276"/>
      <c r="I4" s="276"/>
      <c r="J4" s="276"/>
      <c r="K4" s="276"/>
      <c r="L4" s="276"/>
      <c r="M4" s="276"/>
      <c r="N4" s="276"/>
      <c r="O4" s="276"/>
      <c r="P4" s="276"/>
      <c r="Q4" s="276"/>
      <c r="R4" s="276"/>
      <c r="S4" s="276"/>
      <c r="T4" s="276"/>
      <c r="U4" s="276"/>
      <c r="V4" s="276"/>
      <c r="W4" s="276"/>
      <c r="X4" s="276"/>
      <c r="Y4" s="276"/>
      <c r="Z4" s="276"/>
      <c r="AA4" s="276"/>
      <c r="AB4" s="276"/>
      <c r="AC4" s="276"/>
      <c r="AD4" s="277"/>
      <c r="AE4" s="95"/>
    </row>
    <row r="5" spans="1:31" s="22" customFormat="1" ht="25.5" customHeight="1">
      <c r="A5" s="48"/>
      <c r="C5" s="265" t="s">
        <v>160</v>
      </c>
      <c r="D5" s="259" t="s">
        <v>159</v>
      </c>
      <c r="E5" s="260"/>
      <c r="F5" s="260"/>
      <c r="G5" s="260"/>
      <c r="H5" s="260"/>
      <c r="I5" s="244"/>
      <c r="J5" s="258" t="s">
        <v>204</v>
      </c>
      <c r="K5" s="258"/>
      <c r="L5" s="247" t="s">
        <v>190</v>
      </c>
      <c r="M5" s="247"/>
      <c r="N5" s="247"/>
      <c r="O5" s="247"/>
      <c r="P5" s="99" t="s">
        <v>27</v>
      </c>
      <c r="Q5" s="257" t="s">
        <v>191</v>
      </c>
      <c r="R5" s="257"/>
      <c r="S5" s="257"/>
      <c r="T5" s="100"/>
      <c r="U5" s="99" t="s">
        <v>136</v>
      </c>
      <c r="V5" s="247" t="s">
        <v>161</v>
      </c>
      <c r="W5" s="247"/>
      <c r="X5" s="247"/>
      <c r="Y5" s="101"/>
      <c r="Z5" s="101"/>
      <c r="AA5" s="256" t="s">
        <v>162</v>
      </c>
      <c r="AB5" s="256"/>
      <c r="AC5" s="254" t="s">
        <v>192</v>
      </c>
      <c r="AD5" s="255"/>
      <c r="AE5" s="94"/>
    </row>
    <row r="6" spans="1:31" s="22" customFormat="1" ht="24" customHeight="1">
      <c r="A6" s="48"/>
      <c r="C6" s="266"/>
      <c r="D6" s="261"/>
      <c r="E6" s="261"/>
      <c r="F6" s="261"/>
      <c r="G6" s="261"/>
      <c r="H6" s="261"/>
      <c r="I6" s="245"/>
      <c r="J6" s="262"/>
      <c r="K6" s="262"/>
      <c r="L6" s="102"/>
      <c r="M6" s="102"/>
      <c r="N6" s="251" t="s">
        <v>185</v>
      </c>
      <c r="O6" s="252"/>
      <c r="P6" s="252"/>
      <c r="Q6" s="252"/>
      <c r="R6" s="252"/>
      <c r="S6" s="252"/>
      <c r="T6" s="252"/>
      <c r="U6" s="253"/>
      <c r="V6" s="102"/>
      <c r="W6" s="102"/>
      <c r="X6" s="103"/>
      <c r="Y6" s="103"/>
      <c r="Z6" s="103"/>
      <c r="AA6" s="248" t="s">
        <v>163</v>
      </c>
      <c r="AB6" s="248"/>
      <c r="AC6" s="249" t="s">
        <v>192</v>
      </c>
      <c r="AD6" s="250"/>
    </row>
    <row r="7" spans="1:31" s="15" customFormat="1" ht="108.75" customHeight="1">
      <c r="A7" s="49"/>
      <c r="C7" s="79" t="s">
        <v>14</v>
      </c>
      <c r="D7" s="61" t="s">
        <v>2</v>
      </c>
      <c r="E7" s="62" t="s">
        <v>3</v>
      </c>
      <c r="F7" s="62" t="s">
        <v>90</v>
      </c>
      <c r="G7" s="62" t="s">
        <v>23</v>
      </c>
      <c r="H7" s="61" t="s">
        <v>24</v>
      </c>
      <c r="I7" s="61"/>
      <c r="J7" s="61" t="s">
        <v>138</v>
      </c>
      <c r="K7" s="62" t="s">
        <v>195</v>
      </c>
      <c r="L7" s="62" t="s">
        <v>95</v>
      </c>
      <c r="M7" s="62" t="s">
        <v>134</v>
      </c>
      <c r="N7" s="62" t="s">
        <v>194</v>
      </c>
      <c r="O7" s="96" t="s">
        <v>200</v>
      </c>
      <c r="P7" s="61" t="str">
        <f>IF(H1="No"," ","Emp. C.Pen.F.")</f>
        <v xml:space="preserve"> </v>
      </c>
      <c r="Q7" s="61" t="str">
        <f>IF(H1="No","GPF","")</f>
        <v>GPF</v>
      </c>
      <c r="R7" s="61" t="s">
        <v>15</v>
      </c>
      <c r="S7" s="61" t="s">
        <v>1</v>
      </c>
      <c r="T7" s="61" t="s">
        <v>198</v>
      </c>
      <c r="U7" s="61" t="s">
        <v>6</v>
      </c>
      <c r="V7" s="61" t="s">
        <v>133</v>
      </c>
      <c r="W7" s="61" t="s">
        <v>93</v>
      </c>
      <c r="X7" s="61" t="s">
        <v>92</v>
      </c>
      <c r="Y7" s="61" t="s">
        <v>89</v>
      </c>
      <c r="Z7" s="62" t="s">
        <v>197</v>
      </c>
      <c r="AA7" s="62" t="s">
        <v>197</v>
      </c>
      <c r="AB7" s="61" t="s">
        <v>94</v>
      </c>
      <c r="AC7" s="63" t="s">
        <v>135</v>
      </c>
      <c r="AD7" s="80" t="s">
        <v>166</v>
      </c>
    </row>
    <row r="8" spans="1:31" s="16" customFormat="1" ht="18.95" customHeight="1">
      <c r="A8" s="50"/>
      <c r="B8" s="16">
        <v>3</v>
      </c>
      <c r="C8" s="81">
        <v>45717</v>
      </c>
      <c r="D8" s="104">
        <f>P1</f>
        <v>66000</v>
      </c>
      <c r="E8" s="40">
        <v>0</v>
      </c>
      <c r="F8" s="40">
        <v>0</v>
      </c>
      <c r="G8" s="40">
        <v>0</v>
      </c>
      <c r="H8" s="40">
        <f>IF($T$1="GOB",ROUND((D8)*0.53,0),IF($T$1="SSA",ROUND((D8)*0.53,0)))</f>
        <v>34980</v>
      </c>
      <c r="I8" s="40">
        <f>$Y$1</f>
        <v>5</v>
      </c>
      <c r="J8" s="40">
        <f>ROUND(D8*I8/100,0)</f>
        <v>3300</v>
      </c>
      <c r="K8" s="40">
        <v>1000</v>
      </c>
      <c r="L8" s="40">
        <v>0</v>
      </c>
      <c r="M8" s="40">
        <v>0</v>
      </c>
      <c r="N8" s="40">
        <v>0</v>
      </c>
      <c r="O8" s="41">
        <f>SUM(D8:N8)-I8</f>
        <v>105280</v>
      </c>
      <c r="P8" s="40">
        <f>IF($H$1="Yes",ROUND((D8+H8)*0.1,0),0)</f>
        <v>0</v>
      </c>
      <c r="Q8" s="40">
        <v>0</v>
      </c>
      <c r="R8" s="40"/>
      <c r="S8" s="40">
        <v>0</v>
      </c>
      <c r="T8" s="40"/>
      <c r="U8" s="40"/>
      <c r="V8" s="40">
        <v>30</v>
      </c>
      <c r="W8" s="40"/>
      <c r="X8" s="40"/>
      <c r="Y8" s="40">
        <v>3000</v>
      </c>
      <c r="Z8" s="40"/>
      <c r="AA8" s="60"/>
      <c r="AB8" s="42">
        <f>SUM(P8:AA8)</f>
        <v>3030</v>
      </c>
      <c r="AC8" s="43">
        <f t="shared" ref="AC8" si="0">O8-AB8</f>
        <v>102250</v>
      </c>
      <c r="AD8" s="82"/>
    </row>
    <row r="9" spans="1:31" s="16" customFormat="1" ht="18.95" customHeight="1">
      <c r="A9" s="50"/>
      <c r="B9" s="16">
        <v>4</v>
      </c>
      <c r="C9" s="81">
        <v>45748</v>
      </c>
      <c r="D9" s="40">
        <f t="shared" ref="D9:D11" si="1">D8</f>
        <v>66000</v>
      </c>
      <c r="E9" s="40">
        <f>IF(E$8=0,0,ROUND(D9/2,0))</f>
        <v>0</v>
      </c>
      <c r="F9" s="40">
        <f t="shared" ref="F9:G14" si="2">IF(F$8=0,0,F8)</f>
        <v>0</v>
      </c>
      <c r="G9" s="40">
        <f t="shared" si="2"/>
        <v>0</v>
      </c>
      <c r="H9" s="40">
        <f t="shared" ref="H9" si="3">IF($T$1="GOB",ROUND((D9)*0.53,0),IF($T$1="SSA",ROUND((D9)*0.53,0)))</f>
        <v>34980</v>
      </c>
      <c r="I9" s="40">
        <f t="shared" ref="I9:I19" si="4">$Y$1</f>
        <v>5</v>
      </c>
      <c r="J9" s="40">
        <f t="shared" ref="J9:J19" si="5">ROUND(D9*I9/100,0)</f>
        <v>3300</v>
      </c>
      <c r="K9" s="40">
        <f t="shared" ref="K9:K19" si="6">IF(K$8=0,0,K8)</f>
        <v>1000</v>
      </c>
      <c r="L9" s="40">
        <f t="shared" ref="L9:M19" si="7">IF(L$8=0,0,L8)</f>
        <v>0</v>
      </c>
      <c r="M9" s="40">
        <f t="shared" si="7"/>
        <v>0</v>
      </c>
      <c r="N9" s="40">
        <f t="shared" ref="N9:N19" si="8">IF(N$8=0,0,N8)</f>
        <v>0</v>
      </c>
      <c r="O9" s="41">
        <f t="shared" ref="O9:O19" si="9">SUM(D9:N9)-I9</f>
        <v>105280</v>
      </c>
      <c r="P9" s="40">
        <f t="shared" ref="P9:P19" si="10">IF($H$1="Yes",ROUND((D9+H9)*0.1,0),0)</f>
        <v>0</v>
      </c>
      <c r="Q9" s="40">
        <f>Q8</f>
        <v>0</v>
      </c>
      <c r="R9" s="40"/>
      <c r="S9" s="40">
        <f>S8</f>
        <v>0</v>
      </c>
      <c r="T9" s="40"/>
      <c r="U9" s="40">
        <f>U8</f>
        <v>0</v>
      </c>
      <c r="V9" s="40">
        <v>30</v>
      </c>
      <c r="W9" s="40">
        <f t="shared" ref="W9:AA19" si="11">W8</f>
        <v>0</v>
      </c>
      <c r="X9" s="40">
        <f t="shared" si="11"/>
        <v>0</v>
      </c>
      <c r="Y9" s="40">
        <f>Y8</f>
        <v>3000</v>
      </c>
      <c r="Z9" s="40">
        <f t="shared" si="11"/>
        <v>0</v>
      </c>
      <c r="AA9" s="40">
        <f t="shared" si="11"/>
        <v>0</v>
      </c>
      <c r="AB9" s="42">
        <f t="shared" ref="AB9:AB28" si="12">SUM(P9:AA9)</f>
        <v>3030</v>
      </c>
      <c r="AC9" s="43">
        <f t="shared" ref="AC9:AC28" si="13">O9-AB9</f>
        <v>102250</v>
      </c>
      <c r="AD9" s="82"/>
    </row>
    <row r="10" spans="1:31" s="16" customFormat="1" ht="18.95" customHeight="1">
      <c r="A10" s="50"/>
      <c r="B10" s="16">
        <v>5</v>
      </c>
      <c r="C10" s="81">
        <v>45778</v>
      </c>
      <c r="D10" s="40">
        <f t="shared" si="1"/>
        <v>66000</v>
      </c>
      <c r="E10" s="40">
        <f t="shared" ref="E10:E19" si="14">IF($E$8=0,0,ROUND(D10/2,0))</f>
        <v>0</v>
      </c>
      <c r="F10" s="40">
        <f t="shared" si="2"/>
        <v>0</v>
      </c>
      <c r="G10" s="40">
        <f t="shared" si="2"/>
        <v>0</v>
      </c>
      <c r="H10" s="40">
        <f>IF($T$1="GOB",ROUND((D10)*0.55,0),IF($T$1="SSA",ROUND((D10)*0.55,0)))</f>
        <v>36300</v>
      </c>
      <c r="I10" s="40">
        <f t="shared" si="4"/>
        <v>5</v>
      </c>
      <c r="J10" s="40">
        <f t="shared" si="5"/>
        <v>3300</v>
      </c>
      <c r="K10" s="40">
        <f t="shared" si="6"/>
        <v>1000</v>
      </c>
      <c r="L10" s="40">
        <f t="shared" ref="L10" si="15">IF(L$8=0,0,L9)</f>
        <v>0</v>
      </c>
      <c r="M10" s="40">
        <f>IF(M$8=0,0,M9)</f>
        <v>0</v>
      </c>
      <c r="N10" s="40">
        <f t="shared" si="8"/>
        <v>0</v>
      </c>
      <c r="O10" s="41">
        <f t="shared" si="9"/>
        <v>106600</v>
      </c>
      <c r="P10" s="40">
        <f t="shared" si="10"/>
        <v>0</v>
      </c>
      <c r="Q10" s="40">
        <f t="shared" ref="Q10:Q19" si="16">Q9</f>
        <v>0</v>
      </c>
      <c r="R10" s="40"/>
      <c r="S10" s="40">
        <f t="shared" ref="S10:S19" si="17">S9</f>
        <v>0</v>
      </c>
      <c r="T10" s="40"/>
      <c r="U10" s="40">
        <f t="shared" ref="U10:U19" si="18">U9</f>
        <v>0</v>
      </c>
      <c r="V10" s="40">
        <v>30</v>
      </c>
      <c r="W10" s="40">
        <f t="shared" si="11"/>
        <v>0</v>
      </c>
      <c r="X10" s="40">
        <f t="shared" si="11"/>
        <v>0</v>
      </c>
      <c r="Y10" s="40">
        <f t="shared" si="11"/>
        <v>3000</v>
      </c>
      <c r="Z10" s="40">
        <f t="shared" ref="Z10:AA10" si="19">Z9</f>
        <v>0</v>
      </c>
      <c r="AA10" s="40">
        <f t="shared" si="19"/>
        <v>0</v>
      </c>
      <c r="AB10" s="42">
        <f t="shared" si="12"/>
        <v>3030</v>
      </c>
      <c r="AC10" s="43">
        <f t="shared" si="13"/>
        <v>103570</v>
      </c>
      <c r="AD10" s="82"/>
    </row>
    <row r="11" spans="1:31" s="16" customFormat="1" ht="18.95" customHeight="1">
      <c r="A11" s="50"/>
      <c r="B11" s="16">
        <v>6</v>
      </c>
      <c r="C11" s="81">
        <v>45809</v>
      </c>
      <c r="D11" s="40">
        <f t="shared" si="1"/>
        <v>66000</v>
      </c>
      <c r="E11" s="40">
        <f t="shared" si="14"/>
        <v>0</v>
      </c>
      <c r="F11" s="40">
        <f t="shared" si="2"/>
        <v>0</v>
      </c>
      <c r="G11" s="40">
        <f t="shared" si="2"/>
        <v>0</v>
      </c>
      <c r="H11" s="40">
        <f t="shared" ref="H11:H14" si="20">IF($T$1="GOB",ROUND((D11)*0.55,0),IF($T$1="SSA",ROUND((D11)*0.55,0)))</f>
        <v>36300</v>
      </c>
      <c r="I11" s="40">
        <f t="shared" si="4"/>
        <v>5</v>
      </c>
      <c r="J11" s="40">
        <f t="shared" si="5"/>
        <v>3300</v>
      </c>
      <c r="K11" s="40">
        <f t="shared" si="6"/>
        <v>1000</v>
      </c>
      <c r="L11" s="40">
        <f t="shared" si="7"/>
        <v>0</v>
      </c>
      <c r="M11" s="40">
        <f t="shared" si="7"/>
        <v>0</v>
      </c>
      <c r="N11" s="40">
        <f t="shared" si="8"/>
        <v>0</v>
      </c>
      <c r="O11" s="41">
        <f t="shared" si="9"/>
        <v>106600</v>
      </c>
      <c r="P11" s="40">
        <f t="shared" si="10"/>
        <v>0</v>
      </c>
      <c r="Q11" s="40">
        <f t="shared" si="16"/>
        <v>0</v>
      </c>
      <c r="R11" s="40"/>
      <c r="S11" s="40">
        <f t="shared" si="17"/>
        <v>0</v>
      </c>
      <c r="T11" s="40"/>
      <c r="U11" s="40">
        <f t="shared" si="18"/>
        <v>0</v>
      </c>
      <c r="V11" s="40">
        <v>30</v>
      </c>
      <c r="W11" s="40">
        <f t="shared" si="11"/>
        <v>0</v>
      </c>
      <c r="X11" s="40">
        <f t="shared" si="11"/>
        <v>0</v>
      </c>
      <c r="Y11" s="40">
        <f t="shared" si="11"/>
        <v>3000</v>
      </c>
      <c r="Z11" s="40">
        <f t="shared" ref="Z11:AA11" si="21">Z10</f>
        <v>0</v>
      </c>
      <c r="AA11" s="40">
        <f t="shared" si="21"/>
        <v>0</v>
      </c>
      <c r="AB11" s="42">
        <f t="shared" si="12"/>
        <v>3030</v>
      </c>
      <c r="AC11" s="43">
        <f t="shared" si="13"/>
        <v>103570</v>
      </c>
      <c r="AD11" s="82"/>
    </row>
    <row r="12" spans="1:31" s="16" customFormat="1" ht="18.95" customHeight="1">
      <c r="A12" s="50"/>
      <c r="B12" s="16">
        <v>7</v>
      </c>
      <c r="C12" s="81">
        <v>45839</v>
      </c>
      <c r="D12" s="40">
        <f>MROUND(ROUND(1.03*D11,0),100)</f>
        <v>68000</v>
      </c>
      <c r="E12" s="40">
        <f t="shared" si="14"/>
        <v>0</v>
      </c>
      <c r="F12" s="40">
        <f>IF(F$8=0,0,F11)</f>
        <v>0</v>
      </c>
      <c r="G12" s="40">
        <f>IF(G$8=0,0,G11)</f>
        <v>0</v>
      </c>
      <c r="H12" s="40">
        <f t="shared" si="20"/>
        <v>37400</v>
      </c>
      <c r="I12" s="40">
        <f t="shared" si="4"/>
        <v>5</v>
      </c>
      <c r="J12" s="40">
        <f t="shared" si="5"/>
        <v>3400</v>
      </c>
      <c r="K12" s="40">
        <f>IF(K$8=0,0,K11)</f>
        <v>1000</v>
      </c>
      <c r="L12" s="40">
        <f t="shared" ref="L12" si="22">IF(L$8=0,0,L11)</f>
        <v>0</v>
      </c>
      <c r="M12" s="40">
        <f>IF(M$8=0,0,M11)</f>
        <v>0</v>
      </c>
      <c r="N12" s="40">
        <f>IF(N$8=0,0,N11)</f>
        <v>0</v>
      </c>
      <c r="O12" s="41">
        <f t="shared" si="9"/>
        <v>109800</v>
      </c>
      <c r="P12" s="40">
        <f t="shared" si="10"/>
        <v>0</v>
      </c>
      <c r="Q12" s="40">
        <f>Q11</f>
        <v>0</v>
      </c>
      <c r="R12" s="40"/>
      <c r="S12" s="40">
        <f>S11</f>
        <v>0</v>
      </c>
      <c r="T12" s="40"/>
      <c r="U12" s="40">
        <f>U11</f>
        <v>0</v>
      </c>
      <c r="V12" s="40">
        <v>30</v>
      </c>
      <c r="W12" s="40">
        <f>W11</f>
        <v>0</v>
      </c>
      <c r="X12" s="40">
        <f>X11</f>
        <v>0</v>
      </c>
      <c r="Y12" s="40">
        <f t="shared" ref="Y12:AA19" si="23">Y11</f>
        <v>3000</v>
      </c>
      <c r="Z12" s="40">
        <f t="shared" si="23"/>
        <v>0</v>
      </c>
      <c r="AA12" s="40">
        <f t="shared" si="23"/>
        <v>0</v>
      </c>
      <c r="AB12" s="42">
        <f t="shared" si="12"/>
        <v>3030</v>
      </c>
      <c r="AC12" s="43">
        <f t="shared" si="13"/>
        <v>106770</v>
      </c>
      <c r="AD12" s="82"/>
    </row>
    <row r="13" spans="1:31" s="16" customFormat="1" ht="18.95" customHeight="1">
      <c r="A13" s="50"/>
      <c r="B13" s="16">
        <v>8</v>
      </c>
      <c r="C13" s="81">
        <v>45870</v>
      </c>
      <c r="D13" s="40">
        <f t="shared" ref="D13:D19" si="24">D12</f>
        <v>68000</v>
      </c>
      <c r="E13" s="40">
        <f t="shared" si="14"/>
        <v>0</v>
      </c>
      <c r="F13" s="40">
        <f t="shared" si="2"/>
        <v>0</v>
      </c>
      <c r="G13" s="40">
        <f t="shared" si="2"/>
        <v>0</v>
      </c>
      <c r="H13" s="40">
        <f t="shared" si="20"/>
        <v>37400</v>
      </c>
      <c r="I13" s="40">
        <f t="shared" si="4"/>
        <v>5</v>
      </c>
      <c r="J13" s="40">
        <f t="shared" si="5"/>
        <v>3400</v>
      </c>
      <c r="K13" s="40">
        <f t="shared" si="6"/>
        <v>1000</v>
      </c>
      <c r="L13" s="40">
        <f t="shared" si="7"/>
        <v>0</v>
      </c>
      <c r="M13" s="40">
        <f t="shared" si="7"/>
        <v>0</v>
      </c>
      <c r="N13" s="40">
        <f t="shared" si="8"/>
        <v>0</v>
      </c>
      <c r="O13" s="41">
        <f t="shared" si="9"/>
        <v>109800</v>
      </c>
      <c r="P13" s="40">
        <f t="shared" si="10"/>
        <v>0</v>
      </c>
      <c r="Q13" s="40">
        <f t="shared" si="16"/>
        <v>0</v>
      </c>
      <c r="R13" s="40"/>
      <c r="S13" s="40">
        <f t="shared" si="17"/>
        <v>0</v>
      </c>
      <c r="T13" s="40"/>
      <c r="U13" s="40">
        <f t="shared" si="18"/>
        <v>0</v>
      </c>
      <c r="V13" s="40">
        <v>30</v>
      </c>
      <c r="W13" s="40">
        <f t="shared" si="11"/>
        <v>0</v>
      </c>
      <c r="X13" s="40">
        <f t="shared" si="11"/>
        <v>0</v>
      </c>
      <c r="Y13" s="40">
        <f t="shared" si="23"/>
        <v>3000</v>
      </c>
      <c r="Z13" s="40">
        <f t="shared" si="23"/>
        <v>0</v>
      </c>
      <c r="AA13" s="40">
        <f t="shared" si="23"/>
        <v>0</v>
      </c>
      <c r="AB13" s="42">
        <f t="shared" si="12"/>
        <v>3030</v>
      </c>
      <c r="AC13" s="43">
        <f t="shared" si="13"/>
        <v>106770</v>
      </c>
      <c r="AD13" s="82"/>
    </row>
    <row r="14" spans="1:31" s="16" customFormat="1" ht="18.95" customHeight="1">
      <c r="A14" s="50"/>
      <c r="B14" s="16">
        <v>9</v>
      </c>
      <c r="C14" s="81">
        <v>45901</v>
      </c>
      <c r="D14" s="40">
        <f t="shared" si="24"/>
        <v>68000</v>
      </c>
      <c r="E14" s="40">
        <f t="shared" si="14"/>
        <v>0</v>
      </c>
      <c r="F14" s="40">
        <f t="shared" si="2"/>
        <v>0</v>
      </c>
      <c r="G14" s="40">
        <f t="shared" si="2"/>
        <v>0</v>
      </c>
      <c r="H14" s="40">
        <f t="shared" si="20"/>
        <v>37400</v>
      </c>
      <c r="I14" s="40">
        <f t="shared" si="4"/>
        <v>5</v>
      </c>
      <c r="J14" s="40">
        <f t="shared" si="5"/>
        <v>3400</v>
      </c>
      <c r="K14" s="40">
        <f t="shared" si="6"/>
        <v>1000</v>
      </c>
      <c r="L14" s="40">
        <f t="shared" si="7"/>
        <v>0</v>
      </c>
      <c r="M14" s="40">
        <f t="shared" si="7"/>
        <v>0</v>
      </c>
      <c r="N14" s="40">
        <f t="shared" si="8"/>
        <v>0</v>
      </c>
      <c r="O14" s="41">
        <f t="shared" si="9"/>
        <v>109800</v>
      </c>
      <c r="P14" s="40">
        <f t="shared" si="10"/>
        <v>0</v>
      </c>
      <c r="Q14" s="40">
        <f t="shared" si="16"/>
        <v>0</v>
      </c>
      <c r="R14" s="40"/>
      <c r="S14" s="40">
        <v>2500</v>
      </c>
      <c r="T14" s="40"/>
      <c r="U14" s="40">
        <f t="shared" si="18"/>
        <v>0</v>
      </c>
      <c r="V14" s="40">
        <v>30</v>
      </c>
      <c r="W14" s="40">
        <f t="shared" si="11"/>
        <v>0</v>
      </c>
      <c r="X14" s="40">
        <f t="shared" si="11"/>
        <v>0</v>
      </c>
      <c r="Y14" s="40">
        <f t="shared" si="23"/>
        <v>3000</v>
      </c>
      <c r="Z14" s="40">
        <f t="shared" si="23"/>
        <v>0</v>
      </c>
      <c r="AA14" s="40">
        <f t="shared" si="23"/>
        <v>0</v>
      </c>
      <c r="AB14" s="42">
        <f t="shared" si="12"/>
        <v>5530</v>
      </c>
      <c r="AC14" s="43">
        <f t="shared" si="13"/>
        <v>104270</v>
      </c>
      <c r="AD14" s="82"/>
    </row>
    <row r="15" spans="1:31" s="16" customFormat="1" ht="18.95" customHeight="1">
      <c r="A15" s="50"/>
      <c r="B15" s="16">
        <v>10</v>
      </c>
      <c r="C15" s="81">
        <v>45931</v>
      </c>
      <c r="D15" s="40">
        <f t="shared" si="24"/>
        <v>68000</v>
      </c>
      <c r="E15" s="40">
        <f t="shared" si="14"/>
        <v>0</v>
      </c>
      <c r="F15" s="40">
        <f>IF(F$8=0,0,F14)</f>
        <v>0</v>
      </c>
      <c r="G15" s="40">
        <f t="shared" ref="G15:G19" si="25">IF(G$8=0,0,G14)</f>
        <v>0</v>
      </c>
      <c r="H15" s="40">
        <f>IF($T$1="GOB",ROUND((D15)*0.58,0),IF($T$1="SSA",ROUND((D15)*0.58,0)))</f>
        <v>39440</v>
      </c>
      <c r="I15" s="40">
        <f t="shared" si="4"/>
        <v>5</v>
      </c>
      <c r="J15" s="40">
        <f t="shared" si="5"/>
        <v>3400</v>
      </c>
      <c r="K15" s="40">
        <f t="shared" si="6"/>
        <v>1000</v>
      </c>
      <c r="L15" s="40">
        <f t="shared" si="7"/>
        <v>0</v>
      </c>
      <c r="M15" s="40">
        <f t="shared" si="7"/>
        <v>0</v>
      </c>
      <c r="N15" s="40">
        <f t="shared" si="8"/>
        <v>0</v>
      </c>
      <c r="O15" s="41">
        <f t="shared" si="9"/>
        <v>111840</v>
      </c>
      <c r="P15" s="40">
        <f t="shared" si="10"/>
        <v>0</v>
      </c>
      <c r="Q15" s="40">
        <f t="shared" si="16"/>
        <v>0</v>
      </c>
      <c r="R15" s="40"/>
      <c r="S15" s="40">
        <f t="shared" si="17"/>
        <v>2500</v>
      </c>
      <c r="T15" s="40"/>
      <c r="U15" s="40">
        <f t="shared" si="18"/>
        <v>0</v>
      </c>
      <c r="V15" s="40">
        <v>30</v>
      </c>
      <c r="W15" s="40">
        <f t="shared" si="11"/>
        <v>0</v>
      </c>
      <c r="X15" s="40">
        <f t="shared" si="11"/>
        <v>0</v>
      </c>
      <c r="Y15" s="40">
        <f t="shared" si="23"/>
        <v>3000</v>
      </c>
      <c r="Z15" s="40">
        <f t="shared" si="23"/>
        <v>0</v>
      </c>
      <c r="AA15" s="40">
        <f t="shared" si="23"/>
        <v>0</v>
      </c>
      <c r="AB15" s="42">
        <f t="shared" si="12"/>
        <v>5530</v>
      </c>
      <c r="AC15" s="43">
        <f t="shared" si="13"/>
        <v>106310</v>
      </c>
      <c r="AD15" s="82"/>
    </row>
    <row r="16" spans="1:31" s="16" customFormat="1" ht="18.95" customHeight="1">
      <c r="A16" s="50"/>
      <c r="B16" s="16">
        <v>11</v>
      </c>
      <c r="C16" s="81">
        <v>45962</v>
      </c>
      <c r="D16" s="40">
        <f t="shared" si="24"/>
        <v>68000</v>
      </c>
      <c r="E16" s="40">
        <f t="shared" si="14"/>
        <v>0</v>
      </c>
      <c r="F16" s="40">
        <f>IF(F$8=0,0,F15)</f>
        <v>0</v>
      </c>
      <c r="G16" s="40">
        <f t="shared" si="25"/>
        <v>0</v>
      </c>
      <c r="H16" s="40">
        <f t="shared" ref="H16:H19" si="26">IF($T$1="GOB",ROUND((D16)*0.58,0),IF($T$1="SSA",ROUND((D16)*0.58,0)))</f>
        <v>39440</v>
      </c>
      <c r="I16" s="40">
        <f t="shared" si="4"/>
        <v>5</v>
      </c>
      <c r="J16" s="40">
        <f t="shared" si="5"/>
        <v>3400</v>
      </c>
      <c r="K16" s="40">
        <f t="shared" si="6"/>
        <v>1000</v>
      </c>
      <c r="L16" s="40">
        <f t="shared" si="7"/>
        <v>0</v>
      </c>
      <c r="M16" s="40">
        <f t="shared" si="7"/>
        <v>0</v>
      </c>
      <c r="N16" s="40">
        <f t="shared" si="8"/>
        <v>0</v>
      </c>
      <c r="O16" s="41">
        <f t="shared" si="9"/>
        <v>111840</v>
      </c>
      <c r="P16" s="40">
        <f t="shared" si="10"/>
        <v>0</v>
      </c>
      <c r="Q16" s="40">
        <f t="shared" si="16"/>
        <v>0</v>
      </c>
      <c r="R16" s="40"/>
      <c r="S16" s="40">
        <f t="shared" si="17"/>
        <v>2500</v>
      </c>
      <c r="T16" s="40"/>
      <c r="U16" s="40">
        <f t="shared" si="18"/>
        <v>0</v>
      </c>
      <c r="V16" s="40">
        <v>30</v>
      </c>
      <c r="W16" s="40">
        <f t="shared" si="11"/>
        <v>0</v>
      </c>
      <c r="X16" s="40">
        <f t="shared" si="11"/>
        <v>0</v>
      </c>
      <c r="Y16" s="40">
        <f t="shared" si="23"/>
        <v>3000</v>
      </c>
      <c r="Z16" s="40">
        <f t="shared" si="23"/>
        <v>0</v>
      </c>
      <c r="AA16" s="40">
        <f t="shared" ref="AA16" si="27">AA15</f>
        <v>0</v>
      </c>
      <c r="AB16" s="42">
        <f t="shared" si="12"/>
        <v>5530</v>
      </c>
      <c r="AC16" s="43">
        <f t="shared" si="13"/>
        <v>106310</v>
      </c>
      <c r="AD16" s="82"/>
    </row>
    <row r="17" spans="1:30" s="16" customFormat="1" ht="18.95" customHeight="1">
      <c r="A17" s="50"/>
      <c r="B17" s="16">
        <v>12</v>
      </c>
      <c r="C17" s="81">
        <v>45992</v>
      </c>
      <c r="D17" s="40">
        <f t="shared" si="24"/>
        <v>68000</v>
      </c>
      <c r="E17" s="40">
        <f t="shared" si="14"/>
        <v>0</v>
      </c>
      <c r="F17" s="40">
        <f>IF(F$8=0,0,F16)</f>
        <v>0</v>
      </c>
      <c r="G17" s="40">
        <f t="shared" si="25"/>
        <v>0</v>
      </c>
      <c r="H17" s="40">
        <f t="shared" si="26"/>
        <v>39440</v>
      </c>
      <c r="I17" s="40">
        <f t="shared" si="4"/>
        <v>5</v>
      </c>
      <c r="J17" s="40">
        <f t="shared" si="5"/>
        <v>3400</v>
      </c>
      <c r="K17" s="40">
        <f t="shared" si="6"/>
        <v>1000</v>
      </c>
      <c r="L17" s="40">
        <f t="shared" si="7"/>
        <v>0</v>
      </c>
      <c r="M17" s="40">
        <f t="shared" si="7"/>
        <v>0</v>
      </c>
      <c r="N17" s="40">
        <f t="shared" si="8"/>
        <v>0</v>
      </c>
      <c r="O17" s="41">
        <f t="shared" si="9"/>
        <v>111840</v>
      </c>
      <c r="P17" s="40">
        <f t="shared" si="10"/>
        <v>0</v>
      </c>
      <c r="Q17" s="40">
        <f t="shared" si="16"/>
        <v>0</v>
      </c>
      <c r="R17" s="40"/>
      <c r="S17" s="40">
        <f t="shared" si="17"/>
        <v>2500</v>
      </c>
      <c r="T17" s="40"/>
      <c r="U17" s="40">
        <f t="shared" si="18"/>
        <v>0</v>
      </c>
      <c r="V17" s="40">
        <v>30</v>
      </c>
      <c r="W17" s="40">
        <f t="shared" si="11"/>
        <v>0</v>
      </c>
      <c r="X17" s="40">
        <f t="shared" si="11"/>
        <v>0</v>
      </c>
      <c r="Y17" s="40">
        <f t="shared" si="23"/>
        <v>3000</v>
      </c>
      <c r="Z17" s="40">
        <f t="shared" si="23"/>
        <v>0</v>
      </c>
      <c r="AA17" s="40">
        <f t="shared" ref="AA17" si="28">AA16</f>
        <v>0</v>
      </c>
      <c r="AB17" s="42">
        <f t="shared" si="12"/>
        <v>5530</v>
      </c>
      <c r="AC17" s="43">
        <f t="shared" si="13"/>
        <v>106310</v>
      </c>
      <c r="AD17" s="82"/>
    </row>
    <row r="18" spans="1:30" s="16" customFormat="1" ht="18.95" customHeight="1">
      <c r="A18" s="50"/>
      <c r="B18" s="16">
        <v>1</v>
      </c>
      <c r="C18" s="81">
        <v>46023</v>
      </c>
      <c r="D18" s="40">
        <f t="shared" si="24"/>
        <v>68000</v>
      </c>
      <c r="E18" s="40">
        <f t="shared" si="14"/>
        <v>0</v>
      </c>
      <c r="F18" s="40">
        <f>IF(F$8=0,0,F17)</f>
        <v>0</v>
      </c>
      <c r="G18" s="40">
        <f t="shared" si="25"/>
        <v>0</v>
      </c>
      <c r="H18" s="40">
        <f t="shared" si="26"/>
        <v>39440</v>
      </c>
      <c r="I18" s="40">
        <f t="shared" si="4"/>
        <v>5</v>
      </c>
      <c r="J18" s="40">
        <f t="shared" si="5"/>
        <v>3400</v>
      </c>
      <c r="K18" s="40">
        <f t="shared" si="6"/>
        <v>1000</v>
      </c>
      <c r="L18" s="40">
        <f t="shared" si="7"/>
        <v>0</v>
      </c>
      <c r="M18" s="40">
        <f t="shared" si="7"/>
        <v>0</v>
      </c>
      <c r="N18" s="40">
        <f t="shared" si="8"/>
        <v>0</v>
      </c>
      <c r="O18" s="41">
        <f t="shared" si="9"/>
        <v>111840</v>
      </c>
      <c r="P18" s="40">
        <f t="shared" si="10"/>
        <v>0</v>
      </c>
      <c r="Q18" s="40">
        <f t="shared" si="16"/>
        <v>0</v>
      </c>
      <c r="R18" s="40"/>
      <c r="S18" s="40">
        <f t="shared" si="17"/>
        <v>2500</v>
      </c>
      <c r="T18" s="40"/>
      <c r="U18" s="40">
        <f t="shared" si="18"/>
        <v>0</v>
      </c>
      <c r="V18" s="40">
        <v>30</v>
      </c>
      <c r="W18" s="40">
        <f t="shared" si="11"/>
        <v>0</v>
      </c>
      <c r="X18" s="40">
        <f t="shared" si="11"/>
        <v>0</v>
      </c>
      <c r="Y18" s="40">
        <f t="shared" si="23"/>
        <v>3000</v>
      </c>
      <c r="Z18" s="40">
        <f t="shared" si="23"/>
        <v>0</v>
      </c>
      <c r="AA18" s="40">
        <f t="shared" ref="AA18" si="29">AA17</f>
        <v>0</v>
      </c>
      <c r="AB18" s="42">
        <f t="shared" si="12"/>
        <v>5530</v>
      </c>
      <c r="AC18" s="43">
        <f t="shared" si="13"/>
        <v>106310</v>
      </c>
      <c r="AD18" s="82"/>
    </row>
    <row r="19" spans="1:30" s="16" customFormat="1" ht="18.95" customHeight="1">
      <c r="A19" s="50"/>
      <c r="B19" s="16">
        <v>2</v>
      </c>
      <c r="C19" s="81">
        <v>46054</v>
      </c>
      <c r="D19" s="40">
        <f t="shared" si="24"/>
        <v>68000</v>
      </c>
      <c r="E19" s="40">
        <f t="shared" si="14"/>
        <v>0</v>
      </c>
      <c r="F19" s="40">
        <f>IF(F$8=0,0,F18)</f>
        <v>0</v>
      </c>
      <c r="G19" s="40">
        <f t="shared" si="25"/>
        <v>0</v>
      </c>
      <c r="H19" s="40">
        <f t="shared" si="26"/>
        <v>39440</v>
      </c>
      <c r="I19" s="40">
        <f t="shared" si="4"/>
        <v>5</v>
      </c>
      <c r="J19" s="40">
        <f t="shared" si="5"/>
        <v>3400</v>
      </c>
      <c r="K19" s="40">
        <f t="shared" si="6"/>
        <v>1000</v>
      </c>
      <c r="L19" s="40">
        <f t="shared" si="7"/>
        <v>0</v>
      </c>
      <c r="M19" s="40">
        <f t="shared" si="7"/>
        <v>0</v>
      </c>
      <c r="N19" s="40">
        <f t="shared" si="8"/>
        <v>0</v>
      </c>
      <c r="O19" s="41">
        <f t="shared" si="9"/>
        <v>111840</v>
      </c>
      <c r="P19" s="40">
        <f t="shared" si="10"/>
        <v>0</v>
      </c>
      <c r="Q19" s="40">
        <f t="shared" si="16"/>
        <v>0</v>
      </c>
      <c r="R19" s="40"/>
      <c r="S19" s="40">
        <f t="shared" si="17"/>
        <v>2500</v>
      </c>
      <c r="T19" s="40"/>
      <c r="U19" s="40">
        <f t="shared" si="18"/>
        <v>0</v>
      </c>
      <c r="V19" s="40">
        <v>30</v>
      </c>
      <c r="W19" s="40">
        <f t="shared" si="11"/>
        <v>0</v>
      </c>
      <c r="X19" s="40">
        <f t="shared" si="11"/>
        <v>0</v>
      </c>
      <c r="Y19" s="40"/>
      <c r="Z19" s="40">
        <f t="shared" si="23"/>
        <v>0</v>
      </c>
      <c r="AA19" s="40">
        <f t="shared" ref="AA19" si="30">AA18</f>
        <v>0</v>
      </c>
      <c r="AB19" s="42">
        <f t="shared" si="12"/>
        <v>2530</v>
      </c>
      <c r="AC19" s="43">
        <f t="shared" si="13"/>
        <v>109310</v>
      </c>
      <c r="AD19" s="82"/>
    </row>
    <row r="20" spans="1:30" s="16" customFormat="1" ht="18.95" customHeight="1">
      <c r="A20" s="50"/>
      <c r="C20" s="83" t="s">
        <v>365</v>
      </c>
      <c r="D20" s="40"/>
      <c r="E20" s="40"/>
      <c r="F20" s="40"/>
      <c r="G20" s="40"/>
      <c r="H20" s="40">
        <f>(ROUND(55%*D8,0)-ROUND(53%*D8,0))*4</f>
        <v>5280</v>
      </c>
      <c r="I20" s="40"/>
      <c r="J20" s="40"/>
      <c r="K20" s="40"/>
      <c r="L20" s="40"/>
      <c r="M20" s="40"/>
      <c r="N20" s="40"/>
      <c r="O20" s="41">
        <f t="shared" ref="O20" si="31">SUM(D20:N20)</f>
        <v>5280</v>
      </c>
      <c r="P20" s="40">
        <f>IF(H1&lt;&gt;"yes",0,ROUND(H20*10/100,0))</f>
        <v>0</v>
      </c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2">
        <f t="shared" si="12"/>
        <v>0</v>
      </c>
      <c r="AC20" s="43">
        <f t="shared" si="13"/>
        <v>5280</v>
      </c>
      <c r="AD20" s="82"/>
    </row>
    <row r="21" spans="1:30" s="16" customFormat="1" ht="18.95" customHeight="1">
      <c r="A21" s="50"/>
      <c r="C21" s="83" t="s">
        <v>366</v>
      </c>
      <c r="D21" s="40"/>
      <c r="E21" s="40"/>
      <c r="F21" s="40"/>
      <c r="G21" s="40"/>
      <c r="H21" s="40">
        <f>(ROUND(58%*D12,0)-ROUND(55%*D12,0))*3</f>
        <v>6120</v>
      </c>
      <c r="I21" s="40"/>
      <c r="J21" s="40"/>
      <c r="K21" s="40"/>
      <c r="L21" s="40"/>
      <c r="M21" s="40"/>
      <c r="N21" s="40"/>
      <c r="O21" s="41">
        <f t="shared" ref="O21:O28" si="32">SUM(D21:N21)</f>
        <v>6120</v>
      </c>
      <c r="P21" s="40">
        <f>IF(H1&lt;&gt;"yes",0,ROUND(H21*10/100,0))</f>
        <v>0</v>
      </c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2">
        <f t="shared" si="12"/>
        <v>0</v>
      </c>
      <c r="AC21" s="43">
        <f t="shared" si="13"/>
        <v>6120</v>
      </c>
      <c r="AD21" s="82"/>
    </row>
    <row r="22" spans="1:30" s="16" customFormat="1" ht="18.95" customHeight="1">
      <c r="A22" s="50"/>
      <c r="C22" s="84" t="s">
        <v>69</v>
      </c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41">
        <f t="shared" si="32"/>
        <v>0</v>
      </c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42">
        <f t="shared" si="12"/>
        <v>0</v>
      </c>
      <c r="AC22" s="43">
        <f t="shared" si="13"/>
        <v>0</v>
      </c>
      <c r="AD22" s="82"/>
    </row>
    <row r="23" spans="1:30" s="16" customFormat="1" ht="18.95" customHeight="1">
      <c r="A23" s="50"/>
      <c r="C23" s="84" t="s">
        <v>70</v>
      </c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41">
        <f t="shared" si="32"/>
        <v>0</v>
      </c>
      <c r="P23" s="98"/>
      <c r="Q23" s="98"/>
      <c r="R23" s="98"/>
      <c r="S23" s="98"/>
      <c r="T23" s="98"/>
      <c r="U23" s="98"/>
      <c r="V23" s="98"/>
      <c r="W23" s="98"/>
      <c r="X23" s="98"/>
      <c r="Y23" s="98"/>
      <c r="Z23" s="98"/>
      <c r="AA23" s="98"/>
      <c r="AB23" s="42">
        <f t="shared" si="12"/>
        <v>0</v>
      </c>
      <c r="AC23" s="43">
        <f t="shared" si="13"/>
        <v>0</v>
      </c>
      <c r="AD23" s="82"/>
    </row>
    <row r="24" spans="1:30" s="16" customFormat="1" ht="18.95" customHeight="1">
      <c r="A24" s="50"/>
      <c r="C24" s="83" t="s">
        <v>85</v>
      </c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41">
        <f t="shared" si="32"/>
        <v>0</v>
      </c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42">
        <f t="shared" si="12"/>
        <v>0</v>
      </c>
      <c r="AC24" s="43">
        <f t="shared" si="13"/>
        <v>0</v>
      </c>
      <c r="AD24" s="82"/>
    </row>
    <row r="25" spans="1:30" s="16" customFormat="1" ht="18.95" customHeight="1">
      <c r="A25" s="50"/>
      <c r="C25" s="83" t="s">
        <v>152</v>
      </c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41">
        <f t="shared" si="32"/>
        <v>0</v>
      </c>
      <c r="P25" s="98"/>
      <c r="Q25" s="98"/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42">
        <f t="shared" si="12"/>
        <v>0</v>
      </c>
      <c r="AC25" s="43">
        <f t="shared" si="13"/>
        <v>0</v>
      </c>
      <c r="AD25" s="82"/>
    </row>
    <row r="26" spans="1:30" s="16" customFormat="1" ht="18.95" customHeight="1">
      <c r="A26" s="50"/>
      <c r="C26" s="83" t="s">
        <v>153</v>
      </c>
      <c r="D26" s="98"/>
      <c r="E26" s="98"/>
      <c r="F26" s="98"/>
      <c r="G26" s="98"/>
      <c r="H26" s="98"/>
      <c r="I26" s="98"/>
      <c r="J26" s="98"/>
      <c r="K26" s="98"/>
      <c r="L26" s="98"/>
      <c r="M26" s="98"/>
      <c r="N26" s="98"/>
      <c r="O26" s="41">
        <f t="shared" si="32"/>
        <v>0</v>
      </c>
      <c r="P26" s="98"/>
      <c r="Q26" s="98"/>
      <c r="R26" s="98"/>
      <c r="S26" s="98"/>
      <c r="T26" s="98"/>
      <c r="U26" s="98"/>
      <c r="V26" s="98"/>
      <c r="W26" s="98"/>
      <c r="X26" s="98"/>
      <c r="Y26" s="98"/>
      <c r="Z26" s="98"/>
      <c r="AA26" s="98"/>
      <c r="AB26" s="42">
        <f t="shared" si="12"/>
        <v>0</v>
      </c>
      <c r="AC26" s="43">
        <f t="shared" si="13"/>
        <v>0</v>
      </c>
      <c r="AD26" s="82"/>
    </row>
    <row r="27" spans="1:30" s="16" customFormat="1" ht="18.95" customHeight="1">
      <c r="A27" s="50"/>
      <c r="C27" s="83" t="s">
        <v>154</v>
      </c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41">
        <f t="shared" si="32"/>
        <v>0</v>
      </c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42">
        <f t="shared" si="12"/>
        <v>0</v>
      </c>
      <c r="AC27" s="43">
        <f t="shared" si="13"/>
        <v>0</v>
      </c>
      <c r="AD27" s="82"/>
    </row>
    <row r="28" spans="1:30" s="16" customFormat="1" ht="18.95" customHeight="1">
      <c r="A28" s="50"/>
      <c r="C28" s="83" t="s">
        <v>91</v>
      </c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41">
        <f t="shared" si="32"/>
        <v>0</v>
      </c>
      <c r="P28" s="98"/>
      <c r="Q28" s="98"/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42">
        <f t="shared" si="12"/>
        <v>0</v>
      </c>
      <c r="AC28" s="43">
        <f t="shared" si="13"/>
        <v>0</v>
      </c>
      <c r="AD28" s="82"/>
    </row>
    <row r="29" spans="1:30" s="17" customFormat="1" ht="70.5" customHeight="1" thickBot="1">
      <c r="A29" s="51"/>
      <c r="C29" s="85" t="s">
        <v>60</v>
      </c>
      <c r="D29" s="86">
        <f>SUM(D8:D28)</f>
        <v>808000</v>
      </c>
      <c r="E29" s="86">
        <f t="shared" ref="E29:AC29" si="33">SUM(E8:E28)</f>
        <v>0</v>
      </c>
      <c r="F29" s="86">
        <f t="shared" si="33"/>
        <v>0</v>
      </c>
      <c r="G29" s="86">
        <f t="shared" si="33"/>
        <v>0</v>
      </c>
      <c r="H29" s="86">
        <f t="shared" si="33"/>
        <v>463360</v>
      </c>
      <c r="I29" s="86"/>
      <c r="J29" s="86">
        <f t="shared" si="33"/>
        <v>40400</v>
      </c>
      <c r="K29" s="86">
        <f t="shared" si="33"/>
        <v>12000</v>
      </c>
      <c r="L29" s="86">
        <f t="shared" si="33"/>
        <v>0</v>
      </c>
      <c r="M29" s="86">
        <f t="shared" si="33"/>
        <v>0</v>
      </c>
      <c r="N29" s="86">
        <f t="shared" si="33"/>
        <v>0</v>
      </c>
      <c r="O29" s="86">
        <f t="shared" si="33"/>
        <v>1323760</v>
      </c>
      <c r="P29" s="86">
        <f t="shared" si="33"/>
        <v>0</v>
      </c>
      <c r="Q29" s="86">
        <f t="shared" si="33"/>
        <v>0</v>
      </c>
      <c r="R29" s="86">
        <f t="shared" si="33"/>
        <v>0</v>
      </c>
      <c r="S29" s="86">
        <f t="shared" si="33"/>
        <v>15000</v>
      </c>
      <c r="T29" s="86">
        <f t="shared" si="33"/>
        <v>0</v>
      </c>
      <c r="U29" s="86">
        <f t="shared" si="33"/>
        <v>0</v>
      </c>
      <c r="V29" s="86">
        <f t="shared" si="33"/>
        <v>360</v>
      </c>
      <c r="W29" s="86">
        <f t="shared" si="33"/>
        <v>0</v>
      </c>
      <c r="X29" s="86">
        <f t="shared" si="33"/>
        <v>0</v>
      </c>
      <c r="Y29" s="86">
        <f t="shared" si="33"/>
        <v>33000</v>
      </c>
      <c r="Z29" s="86">
        <f t="shared" si="33"/>
        <v>0</v>
      </c>
      <c r="AA29" s="86">
        <f t="shared" si="33"/>
        <v>0</v>
      </c>
      <c r="AB29" s="86">
        <f t="shared" si="33"/>
        <v>48360</v>
      </c>
      <c r="AC29" s="86">
        <f t="shared" si="33"/>
        <v>1275400</v>
      </c>
      <c r="AD29" s="87"/>
    </row>
    <row r="30" spans="1:30" s="4" customFormat="1">
      <c r="A30" s="52"/>
    </row>
    <row r="31" spans="1:30" s="4" customFormat="1">
      <c r="A31" s="52"/>
    </row>
    <row r="32" spans="1:30" s="4" customFormat="1">
      <c r="A32" s="52"/>
    </row>
    <row r="33" spans="3:31">
      <c r="AE33" s="3"/>
    </row>
    <row r="34" spans="3:31">
      <c r="E34" s="24" t="s">
        <v>61</v>
      </c>
      <c r="AC34" s="24" t="s">
        <v>62</v>
      </c>
      <c r="AE34" s="3"/>
    </row>
    <row r="35" spans="3:31">
      <c r="AE35" s="3"/>
    </row>
    <row r="36" spans="3:31">
      <c r="C36" s="246"/>
      <c r="D36" s="246"/>
      <c r="E36" s="246"/>
      <c r="F36" s="246"/>
      <c r="G36" s="246"/>
      <c r="H36" s="246"/>
      <c r="I36" s="246"/>
      <c r="J36" s="246"/>
      <c r="K36" s="246"/>
      <c r="L36" s="246"/>
      <c r="M36" s="246"/>
      <c r="N36" s="246"/>
      <c r="O36" s="246"/>
      <c r="P36" s="246"/>
      <c r="Q36" s="246"/>
      <c r="R36" s="246"/>
      <c r="S36" s="246"/>
      <c r="T36" s="246"/>
      <c r="U36" s="246"/>
      <c r="V36" s="246"/>
      <c r="W36" s="246"/>
      <c r="X36" s="246"/>
      <c r="Y36" s="246"/>
      <c r="Z36" s="246"/>
      <c r="AA36" s="246"/>
      <c r="AB36" s="246"/>
      <c r="AC36" s="246"/>
      <c r="AD36" s="246"/>
      <c r="AE36" s="3"/>
    </row>
    <row r="37" spans="3:31" hidden="1">
      <c r="AE37" s="3"/>
    </row>
    <row r="38" spans="3:31" hidden="1">
      <c r="AE38" s="3"/>
    </row>
    <row r="39" spans="3:31" hidden="1">
      <c r="AE39" s="3"/>
    </row>
    <row r="40" spans="3:31" hidden="1">
      <c r="AE40" s="3"/>
    </row>
    <row r="41" spans="3:31" hidden="1">
      <c r="AE41" s="3"/>
    </row>
    <row r="42" spans="3:31" hidden="1">
      <c r="AE42" s="3"/>
    </row>
    <row r="43" spans="3:31" hidden="1">
      <c r="AE43" s="3"/>
    </row>
    <row r="44" spans="3:31" hidden="1">
      <c r="AE44" s="3"/>
    </row>
    <row r="45" spans="3:31" hidden="1">
      <c r="AE45" s="3"/>
    </row>
    <row r="46" spans="3:31" hidden="1">
      <c r="AE46" s="3"/>
    </row>
    <row r="47" spans="3:31" hidden="1">
      <c r="AE47" s="3"/>
    </row>
    <row r="48" spans="3:31" hidden="1">
      <c r="AE48" s="3"/>
    </row>
    <row r="49" spans="31:31" hidden="1">
      <c r="AE49" s="3"/>
    </row>
    <row r="50" spans="31:31" hidden="1">
      <c r="AE50" s="3"/>
    </row>
    <row r="51" spans="31:31" hidden="1">
      <c r="AE51" s="3"/>
    </row>
    <row r="52" spans="31:31" hidden="1">
      <c r="AE52" s="3"/>
    </row>
    <row r="53" spans="31:31" hidden="1">
      <c r="AE53" s="3"/>
    </row>
    <row r="54" spans="31:31" hidden="1">
      <c r="AE54" s="3"/>
    </row>
    <row r="55" spans="31:31" hidden="1">
      <c r="AE55" s="3"/>
    </row>
    <row r="56" spans="31:31" hidden="1">
      <c r="AE56" s="3"/>
    </row>
    <row r="57" spans="31:31" hidden="1">
      <c r="AE57" s="3"/>
    </row>
    <row r="58" spans="31:31" hidden="1">
      <c r="AE58" s="3"/>
    </row>
    <row r="59" spans="31:31" hidden="1">
      <c r="AE59" s="3"/>
    </row>
    <row r="60" spans="31:31" hidden="1">
      <c r="AE60" s="3"/>
    </row>
    <row r="61" spans="31:31" hidden="1">
      <c r="AE61" s="3"/>
    </row>
    <row r="62" spans="31:31" hidden="1">
      <c r="AE62" s="3"/>
    </row>
    <row r="63" spans="31:31" hidden="1">
      <c r="AE63" s="3"/>
    </row>
    <row r="64" spans="31:31" hidden="1">
      <c r="AE64" s="3"/>
    </row>
    <row r="65" spans="31:31" hidden="1">
      <c r="AE65" s="3"/>
    </row>
    <row r="66" spans="31:31" hidden="1">
      <c r="AE66" s="3"/>
    </row>
    <row r="67" spans="31:31" hidden="1">
      <c r="AE67" s="3"/>
    </row>
    <row r="68" spans="31:31" hidden="1">
      <c r="AE68" s="3"/>
    </row>
    <row r="69" spans="31:31" hidden="1">
      <c r="AE69" s="3"/>
    </row>
    <row r="70" spans="31:31" hidden="1">
      <c r="AE70" s="3"/>
    </row>
    <row r="71" spans="31:31" hidden="1">
      <c r="AE71" s="3"/>
    </row>
    <row r="72" spans="31:31" hidden="1">
      <c r="AE72" s="3"/>
    </row>
    <row r="73" spans="31:31" hidden="1">
      <c r="AE73" s="3"/>
    </row>
    <row r="74" spans="31:31" hidden="1">
      <c r="AE74" s="3"/>
    </row>
    <row r="75" spans="31:31" hidden="1">
      <c r="AE75" s="3"/>
    </row>
    <row r="76" spans="31:31" hidden="1">
      <c r="AE76" s="3"/>
    </row>
    <row r="77" spans="31:31" hidden="1">
      <c r="AE77" s="3"/>
    </row>
    <row r="78" spans="31:31" hidden="1">
      <c r="AE78" s="3"/>
    </row>
    <row r="79" spans="31:31" hidden="1">
      <c r="AE79" s="3"/>
    </row>
    <row r="80" spans="31:31" hidden="1">
      <c r="AE80" s="3"/>
    </row>
    <row r="81" spans="31:31" hidden="1">
      <c r="AE81" s="3"/>
    </row>
    <row r="82" spans="31:31" hidden="1">
      <c r="AE82" s="3"/>
    </row>
    <row r="83" spans="31:31" hidden="1">
      <c r="AE83" s="3"/>
    </row>
    <row r="84" spans="31:31" hidden="1">
      <c r="AE84" s="3"/>
    </row>
    <row r="85" spans="31:31" hidden="1">
      <c r="AE85" s="3"/>
    </row>
    <row r="86" spans="31:31" hidden="1">
      <c r="AE86" s="3"/>
    </row>
    <row r="87" spans="31:31" hidden="1">
      <c r="AE87" s="3"/>
    </row>
    <row r="88" spans="31:31" hidden="1">
      <c r="AE88" s="3"/>
    </row>
    <row r="89" spans="31:31" hidden="1">
      <c r="AE89" s="3"/>
    </row>
    <row r="90" spans="31:31" hidden="1">
      <c r="AE90" s="3"/>
    </row>
    <row r="91" spans="31:31" hidden="1">
      <c r="AE91" s="3"/>
    </row>
    <row r="92" spans="31:31" hidden="1">
      <c r="AE92" s="3"/>
    </row>
    <row r="93" spans="31:31" hidden="1">
      <c r="AE93" s="3"/>
    </row>
    <row r="94" spans="31:31" hidden="1">
      <c r="AE94" s="3"/>
    </row>
    <row r="95" spans="31:31" hidden="1">
      <c r="AE95" s="3"/>
    </row>
    <row r="96" spans="31:31" hidden="1">
      <c r="AE96" s="3"/>
    </row>
    <row r="97" spans="31:31" hidden="1">
      <c r="AE97" s="3"/>
    </row>
    <row r="98" spans="31:31" hidden="1">
      <c r="AE98" s="3"/>
    </row>
    <row r="99" spans="31:31" hidden="1">
      <c r="AE99" s="3"/>
    </row>
    <row r="100" spans="31:31" hidden="1">
      <c r="AE100" s="3"/>
    </row>
    <row r="101" spans="31:31" hidden="1">
      <c r="AE101" s="3"/>
    </row>
    <row r="102" spans="31:31" hidden="1">
      <c r="AE102" s="3"/>
    </row>
    <row r="103" spans="31:31" hidden="1">
      <c r="AE103" s="3"/>
    </row>
    <row r="104" spans="31:31" hidden="1">
      <c r="AE104" s="3"/>
    </row>
    <row r="105" spans="31:31" hidden="1">
      <c r="AE105" s="3"/>
    </row>
    <row r="106" spans="31:31" hidden="1">
      <c r="AE106" s="3"/>
    </row>
    <row r="107" spans="31:31" hidden="1">
      <c r="AE107" s="3"/>
    </row>
    <row r="108" spans="31:31" hidden="1">
      <c r="AE108" s="3"/>
    </row>
    <row r="109" spans="31:31" hidden="1">
      <c r="AE109" s="3"/>
    </row>
    <row r="110" spans="31:31" hidden="1">
      <c r="AE110" s="3"/>
    </row>
    <row r="111" spans="31:31" hidden="1">
      <c r="AE111" s="3"/>
    </row>
    <row r="112" spans="31:31" hidden="1">
      <c r="AE112" s="3"/>
    </row>
    <row r="113" spans="31:31" hidden="1">
      <c r="AE113" s="3"/>
    </row>
    <row r="114" spans="31:31" hidden="1">
      <c r="AE114" s="3"/>
    </row>
    <row r="115" spans="31:31" hidden="1">
      <c r="AE115" s="3"/>
    </row>
    <row r="116" spans="31:31" hidden="1">
      <c r="AE116" s="3"/>
    </row>
    <row r="117" spans="31:31" hidden="1">
      <c r="AE117" s="3"/>
    </row>
    <row r="118" spans="31:31" hidden="1">
      <c r="AE118" s="3"/>
    </row>
    <row r="119" spans="31:31" hidden="1">
      <c r="AE119" s="3"/>
    </row>
    <row r="120" spans="31:31" hidden="1">
      <c r="AE120" s="3"/>
    </row>
    <row r="121" spans="31:31" hidden="1">
      <c r="AE121" s="3"/>
    </row>
    <row r="122" spans="31:31" hidden="1">
      <c r="AE122" s="3"/>
    </row>
    <row r="123" spans="31:31" hidden="1">
      <c r="AE123" s="3"/>
    </row>
    <row r="124" spans="31:31" hidden="1">
      <c r="AE124" s="3"/>
    </row>
    <row r="125" spans="31:31" hidden="1">
      <c r="AE125" s="3"/>
    </row>
    <row r="126" spans="31:31" hidden="1">
      <c r="AE126" s="3"/>
    </row>
    <row r="127" spans="31:31" hidden="1">
      <c r="AE127" s="3"/>
    </row>
    <row r="128" spans="31:31" hidden="1">
      <c r="AE128" s="3"/>
    </row>
    <row r="129" spans="31:31" hidden="1">
      <c r="AE129" s="3"/>
    </row>
    <row r="130" spans="31:31" hidden="1">
      <c r="AE130" s="3"/>
    </row>
    <row r="131" spans="31:31" hidden="1">
      <c r="AE131" s="3"/>
    </row>
    <row r="132" spans="31:31" hidden="1">
      <c r="AE132" s="3"/>
    </row>
    <row r="133" spans="31:31" hidden="1">
      <c r="AE133" s="3"/>
    </row>
    <row r="134" spans="31:31" hidden="1">
      <c r="AE134" s="3"/>
    </row>
    <row r="135" spans="31:31" hidden="1">
      <c r="AE135" s="3"/>
    </row>
    <row r="136" spans="31:31" hidden="1">
      <c r="AE136" s="3"/>
    </row>
    <row r="137" spans="31:31" hidden="1">
      <c r="AE137" s="3"/>
    </row>
    <row r="138" spans="31:31" hidden="1">
      <c r="AE138" s="3"/>
    </row>
    <row r="139" spans="31:31" hidden="1">
      <c r="AE139" s="3"/>
    </row>
    <row r="140" spans="31:31" hidden="1">
      <c r="AE140" s="3"/>
    </row>
    <row r="141" spans="31:31" hidden="1">
      <c r="AE141" s="3"/>
    </row>
    <row r="142" spans="31:31" hidden="1">
      <c r="AE142" s="3"/>
    </row>
    <row r="143" spans="31:31" hidden="1">
      <c r="AE143" s="3"/>
    </row>
    <row r="144" spans="31:31" hidden="1">
      <c r="AE144" s="3"/>
    </row>
    <row r="145" spans="31:31" hidden="1">
      <c r="AE145" s="3"/>
    </row>
    <row r="146" spans="31:31" hidden="1">
      <c r="AE146" s="3"/>
    </row>
    <row r="147" spans="31:31" hidden="1">
      <c r="AE147" s="3"/>
    </row>
    <row r="148" spans="31:31" hidden="1">
      <c r="AE148" s="3"/>
    </row>
    <row r="149" spans="31:31" hidden="1">
      <c r="AE149" s="3"/>
    </row>
    <row r="150" spans="31:31" hidden="1">
      <c r="AE150" s="3"/>
    </row>
    <row r="151" spans="31:31" hidden="1">
      <c r="AE151" s="3"/>
    </row>
    <row r="152" spans="31:31" hidden="1">
      <c r="AE152" s="3"/>
    </row>
    <row r="153" spans="31:31" hidden="1">
      <c r="AE153" s="3"/>
    </row>
    <row r="154" spans="31:31" hidden="1">
      <c r="AE154" s="3"/>
    </row>
    <row r="155" spans="31:31" hidden="1">
      <c r="AE155" s="3"/>
    </row>
    <row r="156" spans="31:31" hidden="1">
      <c r="AE156" s="3"/>
    </row>
    <row r="157" spans="31:31" hidden="1">
      <c r="AE157" s="3"/>
    </row>
    <row r="158" spans="31:31" hidden="1">
      <c r="AE158" s="3"/>
    </row>
    <row r="159" spans="31:31" hidden="1">
      <c r="AE159" s="3"/>
    </row>
    <row r="160" spans="31:31" hidden="1">
      <c r="AE160" s="3"/>
    </row>
    <row r="161" spans="31:31" hidden="1">
      <c r="AE161" s="3"/>
    </row>
    <row r="162" spans="31:31" hidden="1">
      <c r="AE162" s="3"/>
    </row>
    <row r="163" spans="31:31" hidden="1">
      <c r="AE163" s="3"/>
    </row>
    <row r="164" spans="31:31" hidden="1">
      <c r="AE164" s="3"/>
    </row>
    <row r="165" spans="31:31" hidden="1">
      <c r="AE165" s="3"/>
    </row>
    <row r="166" spans="31:31" hidden="1">
      <c r="AE166" s="3"/>
    </row>
    <row r="167" spans="31:31" hidden="1">
      <c r="AE167" s="3"/>
    </row>
    <row r="168" spans="31:31" hidden="1">
      <c r="AE168" s="3"/>
    </row>
    <row r="169" spans="31:31" hidden="1">
      <c r="AE169" s="3"/>
    </row>
    <row r="170" spans="31:31" hidden="1">
      <c r="AE170" s="3"/>
    </row>
    <row r="171" spans="31:31" hidden="1">
      <c r="AE171" s="3"/>
    </row>
    <row r="172" spans="31:31" hidden="1">
      <c r="AE172" s="3"/>
    </row>
    <row r="173" spans="31:31" hidden="1">
      <c r="AE173" s="3"/>
    </row>
    <row r="174" spans="31:31" hidden="1">
      <c r="AE174" s="3"/>
    </row>
    <row r="175" spans="31:31" hidden="1">
      <c r="AE175" s="3"/>
    </row>
    <row r="176" spans="31:31" hidden="1">
      <c r="AE176" s="3"/>
    </row>
    <row r="177" spans="31:31" hidden="1">
      <c r="AE177" s="3"/>
    </row>
    <row r="178" spans="31:31" hidden="1">
      <c r="AE178" s="3"/>
    </row>
    <row r="179" spans="31:31" hidden="1">
      <c r="AE179" s="3"/>
    </row>
    <row r="180" spans="31:31" hidden="1">
      <c r="AE180" s="3"/>
    </row>
    <row r="181" spans="31:31" hidden="1">
      <c r="AE181" s="3"/>
    </row>
    <row r="182" spans="31:31" hidden="1">
      <c r="AE182" s="3"/>
    </row>
    <row r="183" spans="31:31" hidden="1">
      <c r="AE183" s="3"/>
    </row>
    <row r="184" spans="31:31" hidden="1">
      <c r="AE184" s="3"/>
    </row>
    <row r="185" spans="31:31" hidden="1">
      <c r="AE185" s="3"/>
    </row>
    <row r="186" spans="31:31" hidden="1">
      <c r="AE186" s="3"/>
    </row>
    <row r="187" spans="31:31" hidden="1">
      <c r="AE187" s="3"/>
    </row>
    <row r="188" spans="31:31" hidden="1">
      <c r="AE188" s="3"/>
    </row>
    <row r="189" spans="31:31" hidden="1">
      <c r="AE189" s="3"/>
    </row>
    <row r="190" spans="31:31" hidden="1">
      <c r="AE190" s="3"/>
    </row>
    <row r="191" spans="31:31" hidden="1">
      <c r="AE191" s="3"/>
    </row>
    <row r="192" spans="31:31" hidden="1">
      <c r="AE192" s="3"/>
    </row>
    <row r="193" spans="31:31" hidden="1">
      <c r="AE193" s="3"/>
    </row>
    <row r="194" spans="31:31" hidden="1">
      <c r="AE194" s="3"/>
    </row>
    <row r="195" spans="31:31" hidden="1">
      <c r="AE195" s="3"/>
    </row>
    <row r="196" spans="31:31" hidden="1">
      <c r="AE196" s="3"/>
    </row>
    <row r="197" spans="31:31" hidden="1">
      <c r="AE197" s="3"/>
    </row>
    <row r="198" spans="31:31" hidden="1">
      <c r="AE198" s="3"/>
    </row>
    <row r="199" spans="31:31" hidden="1">
      <c r="AE199" s="3"/>
    </row>
    <row r="200" spans="31:31" hidden="1">
      <c r="AE200" s="3"/>
    </row>
    <row r="201" spans="31:31" hidden="1">
      <c r="AE201" s="3"/>
    </row>
    <row r="202" spans="31:31" hidden="1">
      <c r="AE202" s="3"/>
    </row>
    <row r="203" spans="31:31" hidden="1">
      <c r="AE203" s="3"/>
    </row>
    <row r="204" spans="31:31" hidden="1">
      <c r="AE204" s="3"/>
    </row>
    <row r="205" spans="31:31" hidden="1">
      <c r="AE205" s="3"/>
    </row>
    <row r="206" spans="31:31" hidden="1">
      <c r="AE206" s="3"/>
    </row>
    <row r="207" spans="31:31" hidden="1">
      <c r="AE207" s="3"/>
    </row>
    <row r="208" spans="31:31" hidden="1">
      <c r="AE208" s="3"/>
    </row>
    <row r="209" spans="31:31" hidden="1">
      <c r="AE209" s="3"/>
    </row>
    <row r="210" spans="31:31" hidden="1">
      <c r="AE210" s="3"/>
    </row>
    <row r="211" spans="31:31" hidden="1">
      <c r="AE211" s="3"/>
    </row>
    <row r="212" spans="31:31" hidden="1">
      <c r="AE212" s="3"/>
    </row>
    <row r="213" spans="31:31" hidden="1">
      <c r="AE213" s="3"/>
    </row>
    <row r="214" spans="31:31" hidden="1">
      <c r="AE214" s="3"/>
    </row>
    <row r="215" spans="31:31" hidden="1">
      <c r="AE215" s="3"/>
    </row>
    <row r="216" spans="31:31" hidden="1">
      <c r="AE216" s="3"/>
    </row>
    <row r="217" spans="31:31" hidden="1">
      <c r="AE217" s="3"/>
    </row>
    <row r="218" spans="31:31" hidden="1">
      <c r="AE218" s="3"/>
    </row>
    <row r="219" spans="31:31" hidden="1">
      <c r="AE219" s="3"/>
    </row>
    <row r="220" spans="31:31" hidden="1">
      <c r="AE220" s="3"/>
    </row>
    <row r="221" spans="31:31" hidden="1">
      <c r="AE221" s="3"/>
    </row>
    <row r="222" spans="31:31" hidden="1">
      <c r="AE222" s="3"/>
    </row>
    <row r="223" spans="31:31" hidden="1">
      <c r="AE223" s="3"/>
    </row>
    <row r="224" spans="31:31" hidden="1">
      <c r="AE224" s="3"/>
    </row>
    <row r="225" spans="31:31" hidden="1">
      <c r="AE225" s="3"/>
    </row>
    <row r="226" spans="31:31" hidden="1">
      <c r="AE226" s="3"/>
    </row>
    <row r="227" spans="31:31" hidden="1">
      <c r="AE227" s="3"/>
    </row>
    <row r="228" spans="31:31" hidden="1">
      <c r="AE228" s="3"/>
    </row>
    <row r="229" spans="31:31" hidden="1">
      <c r="AE229" s="3"/>
    </row>
    <row r="230" spans="31:31" hidden="1">
      <c r="AE230" s="3"/>
    </row>
    <row r="231" spans="31:31" hidden="1">
      <c r="AE231" s="3"/>
    </row>
    <row r="232" spans="31:31" hidden="1">
      <c r="AE232" s="3"/>
    </row>
    <row r="233" spans="31:31" hidden="1">
      <c r="AE233" s="3"/>
    </row>
    <row r="234" spans="31:31" hidden="1">
      <c r="AE234" s="3"/>
    </row>
    <row r="235" spans="31:31" hidden="1">
      <c r="AE235" s="3"/>
    </row>
    <row r="236" spans="31:31" hidden="1">
      <c r="AE236" s="3"/>
    </row>
    <row r="237" spans="31:31" hidden="1">
      <c r="AE237" s="3"/>
    </row>
    <row r="238" spans="31:31" hidden="1">
      <c r="AE238" s="3"/>
    </row>
    <row r="239" spans="31:31" hidden="1">
      <c r="AE239" s="3"/>
    </row>
    <row r="240" spans="31:31" hidden="1">
      <c r="AE240" s="3"/>
    </row>
    <row r="241" spans="31:31" hidden="1">
      <c r="AE241" s="3"/>
    </row>
    <row r="242" spans="31:31" hidden="1">
      <c r="AE242" s="3"/>
    </row>
    <row r="243" spans="31:31" hidden="1">
      <c r="AE243" s="3"/>
    </row>
    <row r="244" spans="31:31" hidden="1">
      <c r="AE244" s="3"/>
    </row>
    <row r="245" spans="31:31" hidden="1">
      <c r="AE245" s="3"/>
    </row>
    <row r="246" spans="31:31" hidden="1">
      <c r="AE246" s="3"/>
    </row>
    <row r="247" spans="31:31" hidden="1">
      <c r="AE247" s="3"/>
    </row>
    <row r="248" spans="31:31" hidden="1">
      <c r="AE248" s="3"/>
    </row>
    <row r="249" spans="31:31" hidden="1">
      <c r="AE249" s="3"/>
    </row>
    <row r="250" spans="31:31" hidden="1">
      <c r="AE250" s="3"/>
    </row>
    <row r="251" spans="31:31" hidden="1">
      <c r="AE251" s="3"/>
    </row>
    <row r="252" spans="31:31" hidden="1">
      <c r="AE252" s="3"/>
    </row>
    <row r="253" spans="31:31" hidden="1">
      <c r="AE253" s="3"/>
    </row>
    <row r="254" spans="31:31" hidden="1">
      <c r="AE254" s="3"/>
    </row>
    <row r="255" spans="31:31" hidden="1">
      <c r="AE255" s="3"/>
    </row>
    <row r="256" spans="31:31" hidden="1">
      <c r="AE256" s="3"/>
    </row>
    <row r="257" spans="31:31" hidden="1">
      <c r="AE257" s="3"/>
    </row>
    <row r="258" spans="31:31" hidden="1">
      <c r="AE258" s="3"/>
    </row>
    <row r="259" spans="31:31" hidden="1">
      <c r="AE259" s="3"/>
    </row>
    <row r="260" spans="31:31" hidden="1">
      <c r="AE260" s="3"/>
    </row>
    <row r="261" spans="31:31" hidden="1">
      <c r="AE261" s="3"/>
    </row>
    <row r="262" spans="31:31" hidden="1">
      <c r="AE262" s="3"/>
    </row>
    <row r="263" spans="31:31" hidden="1">
      <c r="AE263" s="3"/>
    </row>
    <row r="264" spans="31:31" hidden="1">
      <c r="AE264" s="3"/>
    </row>
    <row r="265" spans="31:31" hidden="1">
      <c r="AE265" s="3"/>
    </row>
    <row r="266" spans="31:31" hidden="1">
      <c r="AE266" s="3"/>
    </row>
    <row r="267" spans="31:31" hidden="1">
      <c r="AE267" s="3"/>
    </row>
    <row r="268" spans="31:31" hidden="1">
      <c r="AE268" s="3"/>
    </row>
    <row r="269" spans="31:31" hidden="1">
      <c r="AE269" s="3"/>
    </row>
    <row r="270" spans="31:31" hidden="1">
      <c r="AE270" s="3"/>
    </row>
    <row r="271" spans="31:31" hidden="1">
      <c r="AE271" s="3"/>
    </row>
    <row r="272" spans="31:31" hidden="1">
      <c r="AE272" s="3"/>
    </row>
    <row r="273" spans="31:31" hidden="1">
      <c r="AE273" s="3"/>
    </row>
    <row r="274" spans="31:31" hidden="1">
      <c r="AE274" s="3"/>
    </row>
    <row r="275" spans="31:31" hidden="1">
      <c r="AE275" s="3"/>
    </row>
    <row r="276" spans="31:31" hidden="1">
      <c r="AE276" s="3"/>
    </row>
    <row r="277" spans="31:31" hidden="1">
      <c r="AE277" s="3"/>
    </row>
    <row r="278" spans="31:31" hidden="1">
      <c r="AE278" s="3"/>
    </row>
    <row r="279" spans="31:31" hidden="1">
      <c r="AE279" s="3"/>
    </row>
    <row r="280" spans="31:31" hidden="1">
      <c r="AE280" s="3"/>
    </row>
    <row r="281" spans="31:31" hidden="1">
      <c r="AE281" s="3"/>
    </row>
    <row r="282" spans="31:31" hidden="1">
      <c r="AE282" s="3"/>
    </row>
    <row r="283" spans="31:31" hidden="1">
      <c r="AE283" s="3"/>
    </row>
    <row r="284" spans="31:31" hidden="1">
      <c r="AE284" s="3"/>
    </row>
    <row r="285" spans="31:31" hidden="1">
      <c r="AE285" s="3"/>
    </row>
    <row r="286" spans="31:31" hidden="1">
      <c r="AE286" s="3"/>
    </row>
    <row r="287" spans="31:31" hidden="1">
      <c r="AE287" s="3"/>
    </row>
    <row r="288" spans="31:31" hidden="1">
      <c r="AE288" s="3"/>
    </row>
    <row r="289" spans="31:31" hidden="1">
      <c r="AE289" s="3"/>
    </row>
    <row r="290" spans="31:31" hidden="1">
      <c r="AE290" s="3"/>
    </row>
    <row r="291" spans="31:31" hidden="1">
      <c r="AE291" s="3"/>
    </row>
    <row r="292" spans="31:31" hidden="1">
      <c r="AE292" s="3"/>
    </row>
    <row r="293" spans="31:31" hidden="1">
      <c r="AE293" s="3"/>
    </row>
    <row r="294" spans="31:31" hidden="1">
      <c r="AE294" s="3"/>
    </row>
    <row r="295" spans="31:31" hidden="1">
      <c r="AE295" s="3"/>
    </row>
    <row r="296" spans="31:31" hidden="1">
      <c r="AE296" s="3"/>
    </row>
    <row r="297" spans="31:31" hidden="1">
      <c r="AE297" s="3"/>
    </row>
    <row r="298" spans="31:31" hidden="1">
      <c r="AE298" s="3"/>
    </row>
    <row r="299" spans="31:31" hidden="1">
      <c r="AE299" s="3"/>
    </row>
    <row r="300" spans="31:31" hidden="1">
      <c r="AE300" s="3"/>
    </row>
    <row r="301" spans="31:31" hidden="1">
      <c r="AE301" s="3"/>
    </row>
    <row r="302" spans="31:31" hidden="1">
      <c r="AE302" s="3"/>
    </row>
    <row r="303" spans="31:31" hidden="1">
      <c r="AE303" s="3"/>
    </row>
    <row r="304" spans="31:31" hidden="1">
      <c r="AE304" s="3"/>
    </row>
    <row r="305" spans="31:31" hidden="1">
      <c r="AE305" s="3"/>
    </row>
    <row r="306" spans="31:31" hidden="1">
      <c r="AE306" s="3"/>
    </row>
    <row r="307" spans="31:31" hidden="1">
      <c r="AE307" s="3"/>
    </row>
    <row r="308" spans="31:31" hidden="1">
      <c r="AE308" s="3"/>
    </row>
    <row r="309" spans="31:31" hidden="1">
      <c r="AE309" s="3"/>
    </row>
    <row r="310" spans="31:31" hidden="1">
      <c r="AE310" s="3"/>
    </row>
    <row r="311" spans="31:31" hidden="1">
      <c r="AE311" s="3"/>
    </row>
    <row r="312" spans="31:31" hidden="1">
      <c r="AE312" s="3"/>
    </row>
    <row r="313" spans="31:31" hidden="1">
      <c r="AE313" s="3"/>
    </row>
    <row r="314" spans="31:31" hidden="1">
      <c r="AE314" s="3"/>
    </row>
    <row r="315" spans="31:31" hidden="1">
      <c r="AE315" s="3"/>
    </row>
    <row r="316" spans="31:31" hidden="1">
      <c r="AE316" s="3"/>
    </row>
    <row r="317" spans="31:31" hidden="1">
      <c r="AE317" s="3"/>
    </row>
    <row r="318" spans="31:31" hidden="1">
      <c r="AE318" s="3"/>
    </row>
    <row r="319" spans="31:31" hidden="1">
      <c r="AE319" s="3"/>
    </row>
    <row r="320" spans="31:31" hidden="1">
      <c r="AE320" s="3"/>
    </row>
    <row r="321" spans="31:31" hidden="1">
      <c r="AE321" s="3"/>
    </row>
    <row r="322" spans="31:31" hidden="1">
      <c r="AE322" s="3"/>
    </row>
    <row r="323" spans="31:31" hidden="1">
      <c r="AE323" s="3"/>
    </row>
    <row r="324" spans="31:31" hidden="1">
      <c r="AE324" s="3"/>
    </row>
    <row r="325" spans="31:31" hidden="1">
      <c r="AE325" s="3"/>
    </row>
    <row r="326" spans="31:31" hidden="1">
      <c r="AE326" s="3"/>
    </row>
    <row r="327" spans="31:31" hidden="1">
      <c r="AE327" s="3"/>
    </row>
    <row r="328" spans="31:31" hidden="1">
      <c r="AE328" s="3"/>
    </row>
    <row r="329" spans="31:31" hidden="1">
      <c r="AE329" s="3"/>
    </row>
    <row r="330" spans="31:31" hidden="1">
      <c r="AE330" s="3"/>
    </row>
    <row r="331" spans="31:31" hidden="1">
      <c r="AE331" s="3"/>
    </row>
    <row r="332" spans="31:31" hidden="1">
      <c r="AE332" s="3"/>
    </row>
    <row r="333" spans="31:31" hidden="1">
      <c r="AE333" s="3"/>
    </row>
    <row r="334" spans="31:31" hidden="1">
      <c r="AE334" s="3"/>
    </row>
    <row r="335" spans="31:31" hidden="1">
      <c r="AE335" s="3"/>
    </row>
    <row r="336" spans="31:31" hidden="1">
      <c r="AE336" s="3"/>
    </row>
    <row r="337" spans="31:31" hidden="1">
      <c r="AE337" s="3"/>
    </row>
    <row r="338" spans="31:31" hidden="1">
      <c r="AE338" s="3"/>
    </row>
    <row r="339" spans="31:31" hidden="1">
      <c r="AE339" s="3"/>
    </row>
    <row r="340" spans="31:31" hidden="1">
      <c r="AE340" s="3"/>
    </row>
    <row r="341" spans="31:31" hidden="1">
      <c r="AE341" s="3"/>
    </row>
    <row r="342" spans="31:31" hidden="1">
      <c r="AE342" s="3"/>
    </row>
    <row r="343" spans="31:31" hidden="1">
      <c r="AE343" s="3"/>
    </row>
    <row r="344" spans="31:31" hidden="1">
      <c r="AE344" s="3"/>
    </row>
    <row r="345" spans="31:31" hidden="1">
      <c r="AE345" s="3"/>
    </row>
    <row r="346" spans="31:31" hidden="1">
      <c r="AE346" s="3"/>
    </row>
    <row r="347" spans="31:31" hidden="1">
      <c r="AE347" s="3"/>
    </row>
    <row r="348" spans="31:31" hidden="1">
      <c r="AE348" s="3"/>
    </row>
    <row r="349" spans="31:31" hidden="1">
      <c r="AE349" s="3"/>
    </row>
    <row r="350" spans="31:31" hidden="1">
      <c r="AE350" s="3"/>
    </row>
    <row r="351" spans="31:31" hidden="1">
      <c r="AE351" s="3"/>
    </row>
    <row r="352" spans="31:31" hidden="1">
      <c r="AE352" s="3"/>
    </row>
    <row r="353" spans="31:31" hidden="1">
      <c r="AE353" s="3"/>
    </row>
    <row r="354" spans="31:31" hidden="1">
      <c r="AE354" s="3"/>
    </row>
    <row r="355" spans="31:31" hidden="1">
      <c r="AE355" s="3"/>
    </row>
    <row r="356" spans="31:31" hidden="1">
      <c r="AE356" s="3"/>
    </row>
    <row r="357" spans="31:31" hidden="1">
      <c r="AE357" s="3"/>
    </row>
    <row r="358" spans="31:31" hidden="1">
      <c r="AE358" s="3"/>
    </row>
    <row r="359" spans="31:31" hidden="1">
      <c r="AE359" s="3"/>
    </row>
    <row r="360" spans="31:31" hidden="1">
      <c r="AE360" s="3"/>
    </row>
    <row r="361" spans="31:31" hidden="1">
      <c r="AE361" s="3"/>
    </row>
    <row r="362" spans="31:31" hidden="1">
      <c r="AE362" s="3"/>
    </row>
    <row r="363" spans="31:31" hidden="1">
      <c r="AE363" s="3"/>
    </row>
    <row r="364" spans="31:31" hidden="1">
      <c r="AE364" s="3"/>
    </row>
    <row r="365" spans="31:31" hidden="1">
      <c r="AE365" s="3"/>
    </row>
    <row r="366" spans="31:31" hidden="1">
      <c r="AE366" s="3"/>
    </row>
    <row r="367" spans="31:31" hidden="1">
      <c r="AE367" s="3"/>
    </row>
    <row r="368" spans="31:31" hidden="1">
      <c r="AE368" s="3"/>
    </row>
    <row r="369" spans="31:31" hidden="1">
      <c r="AE369" s="3"/>
    </row>
    <row r="370" spans="31:31" hidden="1">
      <c r="AE370" s="3"/>
    </row>
    <row r="371" spans="31:31" hidden="1">
      <c r="AE371" s="3"/>
    </row>
    <row r="372" spans="31:31" hidden="1">
      <c r="AE372" s="3"/>
    </row>
    <row r="373" spans="31:31" hidden="1">
      <c r="AE373" s="3"/>
    </row>
    <row r="374" spans="31:31" hidden="1">
      <c r="AE374" s="3"/>
    </row>
    <row r="375" spans="31:31" hidden="1">
      <c r="AE375" s="3"/>
    </row>
    <row r="376" spans="31:31" hidden="1">
      <c r="AE376" s="3"/>
    </row>
    <row r="377" spans="31:31" hidden="1">
      <c r="AE377" s="3"/>
    </row>
    <row r="378" spans="31:31" hidden="1">
      <c r="AE378" s="3"/>
    </row>
    <row r="379" spans="31:31" hidden="1">
      <c r="AE379" s="3"/>
    </row>
    <row r="380" spans="31:31" hidden="1">
      <c r="AE380" s="3"/>
    </row>
    <row r="381" spans="31:31" hidden="1">
      <c r="AE381" s="3"/>
    </row>
    <row r="382" spans="31:31" hidden="1">
      <c r="AE382" s="3"/>
    </row>
    <row r="383" spans="31:31" hidden="1">
      <c r="AE383" s="3"/>
    </row>
    <row r="384" spans="31:31" hidden="1">
      <c r="AE384" s="3"/>
    </row>
    <row r="385" spans="31:31" hidden="1">
      <c r="AE385" s="3"/>
    </row>
    <row r="386" spans="31:31" hidden="1">
      <c r="AE386" s="3"/>
    </row>
    <row r="387" spans="31:31" hidden="1">
      <c r="AE387" s="3"/>
    </row>
    <row r="388" spans="31:31" hidden="1">
      <c r="AE388" s="3"/>
    </row>
    <row r="389" spans="31:31" hidden="1">
      <c r="AE389" s="3"/>
    </row>
    <row r="390" spans="31:31" hidden="1">
      <c r="AE390" s="3"/>
    </row>
    <row r="391" spans="31:31" hidden="1">
      <c r="AE391" s="3"/>
    </row>
    <row r="392" spans="31:31" hidden="1">
      <c r="AE392" s="3"/>
    </row>
    <row r="393" spans="31:31" hidden="1">
      <c r="AE393" s="3"/>
    </row>
    <row r="394" spans="31:31" hidden="1">
      <c r="AE394" s="3"/>
    </row>
    <row r="395" spans="31:31" hidden="1">
      <c r="AE395" s="3"/>
    </row>
    <row r="396" spans="31:31" hidden="1">
      <c r="AE396" s="3"/>
    </row>
    <row r="397" spans="31:31" hidden="1">
      <c r="AE397" s="3"/>
    </row>
    <row r="398" spans="31:31" hidden="1">
      <c r="AE398" s="3"/>
    </row>
    <row r="399" spans="31:31" hidden="1">
      <c r="AE399" s="3"/>
    </row>
    <row r="400" spans="31:31" hidden="1">
      <c r="AE400" s="3"/>
    </row>
    <row r="401" spans="31:31" hidden="1">
      <c r="AE401" s="3"/>
    </row>
    <row r="402" spans="31:31" hidden="1">
      <c r="AE402" s="3"/>
    </row>
    <row r="403" spans="31:31" hidden="1">
      <c r="AE403" s="3"/>
    </row>
    <row r="404" spans="31:31" hidden="1">
      <c r="AE404" s="3"/>
    </row>
    <row r="405" spans="31:31" hidden="1">
      <c r="AE405" s="3"/>
    </row>
    <row r="406" spans="31:31" hidden="1">
      <c r="AE406" s="3"/>
    </row>
    <row r="407" spans="31:31" hidden="1">
      <c r="AE407" s="3"/>
    </row>
    <row r="408" spans="31:31" hidden="1">
      <c r="AE408" s="3"/>
    </row>
    <row r="409" spans="31:31" hidden="1">
      <c r="AE409" s="3"/>
    </row>
    <row r="410" spans="31:31" hidden="1">
      <c r="AE410" s="3"/>
    </row>
    <row r="411" spans="31:31" hidden="1">
      <c r="AE411" s="3"/>
    </row>
    <row r="412" spans="31:31" hidden="1">
      <c r="AE412" s="3"/>
    </row>
    <row r="413" spans="31:31" hidden="1">
      <c r="AE413" s="3"/>
    </row>
    <row r="414" spans="31:31" hidden="1">
      <c r="AE414" s="3"/>
    </row>
    <row r="415" spans="31:31" hidden="1">
      <c r="AE415" s="3"/>
    </row>
    <row r="416" spans="31:31" hidden="1">
      <c r="AE416" s="3"/>
    </row>
    <row r="417" spans="31:31" hidden="1">
      <c r="AE417" s="3"/>
    </row>
    <row r="418" spans="31:31" hidden="1">
      <c r="AE418" s="3"/>
    </row>
    <row r="419" spans="31:31" hidden="1">
      <c r="AE419" s="3"/>
    </row>
    <row r="420" spans="31:31" hidden="1">
      <c r="AE420" s="3"/>
    </row>
    <row r="421" spans="31:31" hidden="1">
      <c r="AE421" s="3"/>
    </row>
    <row r="422" spans="31:31" hidden="1">
      <c r="AE422" s="3"/>
    </row>
    <row r="423" spans="31:31" hidden="1">
      <c r="AE423" s="3"/>
    </row>
    <row r="424" spans="31:31" hidden="1">
      <c r="AE424" s="3"/>
    </row>
    <row r="425" spans="31:31" hidden="1">
      <c r="AE425" s="3"/>
    </row>
    <row r="426" spans="31:31" hidden="1">
      <c r="AE426" s="3"/>
    </row>
    <row r="427" spans="31:31" hidden="1">
      <c r="AE427" s="3"/>
    </row>
    <row r="428" spans="31:31" hidden="1">
      <c r="AE428" s="3"/>
    </row>
    <row r="429" spans="31:31" hidden="1">
      <c r="AE429" s="3"/>
    </row>
    <row r="430" spans="31:31" hidden="1">
      <c r="AE430" s="3"/>
    </row>
    <row r="431" spans="31:31" hidden="1">
      <c r="AE431" s="3"/>
    </row>
    <row r="432" spans="31:31" hidden="1">
      <c r="AE432" s="3"/>
    </row>
    <row r="433" spans="31:31" hidden="1">
      <c r="AE433" s="3"/>
    </row>
    <row r="434" spans="31:31" hidden="1">
      <c r="AE434" s="3"/>
    </row>
    <row r="435" spans="31:31" hidden="1">
      <c r="AE435" s="3"/>
    </row>
    <row r="436" spans="31:31" hidden="1">
      <c r="AE436" s="3"/>
    </row>
    <row r="437" spans="31:31" hidden="1">
      <c r="AE437" s="3"/>
    </row>
    <row r="438" spans="31:31" hidden="1">
      <c r="AE438" s="3"/>
    </row>
    <row r="439" spans="31:31" hidden="1">
      <c r="AE439" s="3"/>
    </row>
    <row r="440" spans="31:31" hidden="1">
      <c r="AE440" s="3"/>
    </row>
    <row r="441" spans="31:31" hidden="1">
      <c r="AE441" s="3"/>
    </row>
    <row r="442" spans="31:31" hidden="1">
      <c r="AE442" s="3"/>
    </row>
    <row r="443" spans="31:31" hidden="1">
      <c r="AE443" s="3"/>
    </row>
    <row r="444" spans="31:31" hidden="1">
      <c r="AE444" s="3"/>
    </row>
    <row r="445" spans="31:31" hidden="1">
      <c r="AE445" s="3"/>
    </row>
    <row r="446" spans="31:31" hidden="1">
      <c r="AE446" s="3"/>
    </row>
    <row r="447" spans="31:31" hidden="1">
      <c r="AE447" s="3"/>
    </row>
    <row r="448" spans="31:31" hidden="1">
      <c r="AE448" s="3"/>
    </row>
    <row r="449" spans="31:31" hidden="1">
      <c r="AE449" s="3"/>
    </row>
    <row r="450" spans="31:31" hidden="1">
      <c r="AE450" s="3"/>
    </row>
    <row r="451" spans="31:31" hidden="1">
      <c r="AE451" s="3"/>
    </row>
    <row r="452" spans="31:31" hidden="1">
      <c r="AE452" s="3"/>
    </row>
    <row r="453" spans="31:31" hidden="1">
      <c r="AE453" s="3"/>
    </row>
    <row r="454" spans="31:31" hidden="1">
      <c r="AE454" s="3"/>
    </row>
    <row r="455" spans="31:31" hidden="1">
      <c r="AE455" s="3"/>
    </row>
    <row r="456" spans="31:31" hidden="1">
      <c r="AE456" s="3"/>
    </row>
    <row r="457" spans="31:31" hidden="1">
      <c r="AE457" s="3"/>
    </row>
    <row r="458" spans="31:31" hidden="1">
      <c r="AE458" s="3"/>
    </row>
    <row r="459" spans="31:31" hidden="1">
      <c r="AE459" s="3"/>
    </row>
    <row r="460" spans="31:31" hidden="1">
      <c r="AE460" s="3"/>
    </row>
    <row r="461" spans="31:31" hidden="1">
      <c r="AE461" s="3"/>
    </row>
    <row r="462" spans="31:31" hidden="1">
      <c r="AE462" s="3"/>
    </row>
    <row r="463" spans="31:31" hidden="1">
      <c r="AE463" s="3"/>
    </row>
    <row r="464" spans="31:31" hidden="1">
      <c r="AE464" s="3"/>
    </row>
    <row r="465" spans="31:31" hidden="1">
      <c r="AE465" s="3"/>
    </row>
    <row r="466" spans="31:31" hidden="1">
      <c r="AE466" s="3"/>
    </row>
    <row r="467" spans="31:31" hidden="1">
      <c r="AE467" s="3"/>
    </row>
    <row r="468" spans="31:31" hidden="1">
      <c r="AE468" s="3"/>
    </row>
    <row r="469" spans="31:31" hidden="1">
      <c r="AE469" s="3"/>
    </row>
    <row r="470" spans="31:31" hidden="1">
      <c r="AE470" s="3"/>
    </row>
    <row r="471" spans="31:31" hidden="1">
      <c r="AE471" s="3"/>
    </row>
    <row r="472" spans="31:31" hidden="1">
      <c r="AE472" s="3"/>
    </row>
    <row r="473" spans="31:31" hidden="1">
      <c r="AE473" s="3"/>
    </row>
    <row r="474" spans="31:31" hidden="1">
      <c r="AE474" s="3"/>
    </row>
    <row r="475" spans="31:31" hidden="1">
      <c r="AE475" s="3"/>
    </row>
    <row r="476" spans="31:31" hidden="1">
      <c r="AE476" s="3"/>
    </row>
    <row r="477" spans="31:31" hidden="1">
      <c r="AE477" s="3"/>
    </row>
    <row r="478" spans="31:31" hidden="1">
      <c r="AE478" s="3"/>
    </row>
    <row r="479" spans="31:31" hidden="1">
      <c r="AE479" s="3"/>
    </row>
    <row r="480" spans="31:31" hidden="1">
      <c r="AE480" s="3"/>
    </row>
    <row r="481" spans="31:31" hidden="1">
      <c r="AE481" s="3"/>
    </row>
    <row r="482" spans="31:31" hidden="1">
      <c r="AE482" s="3"/>
    </row>
    <row r="483" spans="31:31" hidden="1">
      <c r="AE483" s="3"/>
    </row>
    <row r="484" spans="31:31" hidden="1">
      <c r="AE484" s="3"/>
    </row>
    <row r="485" spans="31:31" hidden="1">
      <c r="AE485" s="3"/>
    </row>
    <row r="486" spans="31:31" hidden="1">
      <c r="AE486" s="3"/>
    </row>
    <row r="487" spans="31:31" hidden="1">
      <c r="AE487" s="3"/>
    </row>
    <row r="488" spans="31:31" hidden="1">
      <c r="AE488" s="3"/>
    </row>
    <row r="489" spans="31:31" hidden="1">
      <c r="AE489" s="3"/>
    </row>
    <row r="490" spans="31:31" hidden="1">
      <c r="AE490" s="3"/>
    </row>
    <row r="491" spans="31:31" hidden="1">
      <c r="AE491" s="3"/>
    </row>
    <row r="492" spans="31:31" hidden="1">
      <c r="AE492" s="3"/>
    </row>
    <row r="493" spans="31:31" hidden="1">
      <c r="AE493" s="3"/>
    </row>
    <row r="494" spans="31:31" hidden="1">
      <c r="AE494" s="3"/>
    </row>
    <row r="495" spans="31:31" hidden="1">
      <c r="AE495" s="3"/>
    </row>
    <row r="496" spans="31:31" hidden="1">
      <c r="AE496" s="3"/>
    </row>
    <row r="497" spans="31:31" hidden="1">
      <c r="AE497" s="3"/>
    </row>
    <row r="498" spans="31:31" hidden="1">
      <c r="AE498" s="3"/>
    </row>
    <row r="499" spans="31:31" hidden="1">
      <c r="AE499" s="3"/>
    </row>
    <row r="500" spans="31:31" hidden="1">
      <c r="AE500" s="3"/>
    </row>
    <row r="501" spans="31:31" hidden="1">
      <c r="AE501" s="3"/>
    </row>
    <row r="502" spans="31:31" hidden="1">
      <c r="AE502" s="3"/>
    </row>
    <row r="503" spans="31:31" hidden="1">
      <c r="AE503" s="3"/>
    </row>
    <row r="504" spans="31:31" hidden="1">
      <c r="AE504" s="3"/>
    </row>
    <row r="505" spans="31:31" hidden="1">
      <c r="AE505" s="3"/>
    </row>
    <row r="506" spans="31:31" hidden="1">
      <c r="AE506" s="3"/>
    </row>
    <row r="507" spans="31:31" hidden="1">
      <c r="AE507" s="3"/>
    </row>
    <row r="508" spans="31:31" hidden="1">
      <c r="AE508" s="3"/>
    </row>
    <row r="509" spans="31:31" hidden="1">
      <c r="AE509" s="3"/>
    </row>
    <row r="510" spans="31:31" hidden="1">
      <c r="AE510" s="3"/>
    </row>
    <row r="511" spans="31:31" hidden="1">
      <c r="AE511" s="3"/>
    </row>
    <row r="512" spans="31:31" hidden="1">
      <c r="AE512" s="3"/>
    </row>
    <row r="513" spans="31:31" hidden="1">
      <c r="AE513" s="3"/>
    </row>
    <row r="514" spans="31:31" hidden="1">
      <c r="AE514" s="3"/>
    </row>
    <row r="515" spans="31:31" hidden="1">
      <c r="AE515" s="3"/>
    </row>
    <row r="516" spans="31:31" hidden="1">
      <c r="AE516" s="3"/>
    </row>
    <row r="517" spans="31:31" hidden="1">
      <c r="AE517" s="3"/>
    </row>
    <row r="518" spans="31:31" hidden="1">
      <c r="AE518" s="3"/>
    </row>
    <row r="519" spans="31:31" hidden="1">
      <c r="AE519" s="3"/>
    </row>
    <row r="520" spans="31:31" hidden="1">
      <c r="AE520" s="3"/>
    </row>
    <row r="521" spans="31:31" hidden="1">
      <c r="AE521" s="3"/>
    </row>
    <row r="522" spans="31:31" hidden="1">
      <c r="AE522" s="3"/>
    </row>
    <row r="523" spans="31:31" hidden="1">
      <c r="AE523" s="3"/>
    </row>
    <row r="524" spans="31:31" hidden="1">
      <c r="AE524" s="3"/>
    </row>
    <row r="525" spans="31:31" hidden="1">
      <c r="AE525" s="3"/>
    </row>
    <row r="526" spans="31:31" hidden="1">
      <c r="AE526" s="3"/>
    </row>
    <row r="527" spans="31:31" hidden="1">
      <c r="AE527" s="3"/>
    </row>
    <row r="528" spans="31:31" hidden="1">
      <c r="AE528" s="3"/>
    </row>
    <row r="529" spans="31:31" hidden="1">
      <c r="AE529" s="3"/>
    </row>
    <row r="530" spans="31:31" hidden="1">
      <c r="AE530" s="3"/>
    </row>
    <row r="531" spans="31:31" hidden="1">
      <c r="AE531" s="3"/>
    </row>
    <row r="532" spans="31:31" hidden="1">
      <c r="AE532" s="3"/>
    </row>
    <row r="533" spans="31:31" hidden="1">
      <c r="AE533" s="3"/>
    </row>
    <row r="534" spans="31:31" hidden="1">
      <c r="AE534" s="3"/>
    </row>
    <row r="535" spans="31:31" hidden="1">
      <c r="AE535" s="3"/>
    </row>
    <row r="536" spans="31:31" hidden="1">
      <c r="AE536" s="3"/>
    </row>
    <row r="537" spans="31:31" hidden="1">
      <c r="AE537" s="3"/>
    </row>
    <row r="538" spans="31:31" hidden="1">
      <c r="AE538" s="3"/>
    </row>
    <row r="539" spans="31:31" hidden="1">
      <c r="AE539" s="3"/>
    </row>
    <row r="540" spans="31:31" hidden="1">
      <c r="AE540" s="3"/>
    </row>
    <row r="541" spans="31:31" hidden="1">
      <c r="AE541" s="3"/>
    </row>
    <row r="542" spans="31:31" hidden="1">
      <c r="AE542" s="3"/>
    </row>
    <row r="543" spans="31:31" hidden="1">
      <c r="AE543" s="3"/>
    </row>
    <row r="544" spans="31:31" hidden="1">
      <c r="AE544" s="3"/>
    </row>
    <row r="545" spans="31:31" hidden="1">
      <c r="AE545" s="3"/>
    </row>
    <row r="546" spans="31:31" hidden="1">
      <c r="AE546" s="3"/>
    </row>
    <row r="547" spans="31:31" hidden="1">
      <c r="AE547" s="3"/>
    </row>
    <row r="548" spans="31:31" hidden="1">
      <c r="AE548" s="3"/>
    </row>
    <row r="549" spans="31:31" hidden="1">
      <c r="AE549" s="3"/>
    </row>
    <row r="550" spans="31:31" hidden="1">
      <c r="AE550" s="3"/>
    </row>
    <row r="551" spans="31:31" hidden="1">
      <c r="AE551" s="3"/>
    </row>
    <row r="552" spans="31:31" hidden="1">
      <c r="AE552" s="3"/>
    </row>
    <row r="553" spans="31:31" hidden="1">
      <c r="AE553" s="3"/>
    </row>
    <row r="554" spans="31:31" hidden="1">
      <c r="AE554" s="3"/>
    </row>
    <row r="555" spans="31:31" hidden="1">
      <c r="AE555" s="3"/>
    </row>
    <row r="556" spans="31:31" hidden="1">
      <c r="AE556" s="3"/>
    </row>
    <row r="557" spans="31:31" hidden="1">
      <c r="AE557" s="3"/>
    </row>
    <row r="558" spans="31:31" hidden="1">
      <c r="AE558" s="3"/>
    </row>
    <row r="559" spans="31:31" hidden="1">
      <c r="AE559" s="3"/>
    </row>
    <row r="560" spans="31:31" hidden="1">
      <c r="AE560" s="3"/>
    </row>
    <row r="561" spans="31:31" hidden="1">
      <c r="AE561" s="3"/>
    </row>
    <row r="562" spans="31:31" hidden="1">
      <c r="AE562" s="3"/>
    </row>
    <row r="563" spans="31:31" hidden="1">
      <c r="AE563" s="3"/>
    </row>
    <row r="564" spans="31:31" hidden="1">
      <c r="AE564" s="3"/>
    </row>
    <row r="565" spans="31:31" hidden="1">
      <c r="AE565" s="3"/>
    </row>
    <row r="566" spans="31:31" hidden="1">
      <c r="AE566" s="3"/>
    </row>
    <row r="567" spans="31:31" hidden="1">
      <c r="AE567" s="3"/>
    </row>
    <row r="568" spans="31:31" hidden="1">
      <c r="AE568" s="3"/>
    </row>
    <row r="569" spans="31:31" hidden="1">
      <c r="AE569" s="3"/>
    </row>
    <row r="570" spans="31:31" hidden="1">
      <c r="AE570" s="3"/>
    </row>
    <row r="571" spans="31:31" hidden="1">
      <c r="AE571" s="3"/>
    </row>
    <row r="572" spans="31:31" hidden="1">
      <c r="AE572" s="3"/>
    </row>
    <row r="573" spans="31:31" hidden="1">
      <c r="AE573" s="3"/>
    </row>
    <row r="574" spans="31:31" hidden="1">
      <c r="AE574" s="3"/>
    </row>
    <row r="575" spans="31:31" hidden="1">
      <c r="AE575" s="3"/>
    </row>
    <row r="576" spans="31:31" hidden="1">
      <c r="AE576" s="3"/>
    </row>
    <row r="577" spans="31:31" hidden="1">
      <c r="AE577" s="3"/>
    </row>
    <row r="578" spans="31:31" hidden="1">
      <c r="AE578" s="3"/>
    </row>
    <row r="579" spans="31:31" hidden="1">
      <c r="AE579" s="3"/>
    </row>
    <row r="580" spans="31:31" hidden="1">
      <c r="AE580" s="3"/>
    </row>
    <row r="581" spans="31:31" hidden="1">
      <c r="AE581" s="3"/>
    </row>
    <row r="582" spans="31:31" hidden="1">
      <c r="AE582" s="3"/>
    </row>
    <row r="583" spans="31:31" hidden="1">
      <c r="AE583" s="3"/>
    </row>
    <row r="584" spans="31:31" hidden="1">
      <c r="AE584" s="3"/>
    </row>
    <row r="585" spans="31:31" hidden="1">
      <c r="AE585" s="3"/>
    </row>
    <row r="586" spans="31:31" hidden="1">
      <c r="AE586" s="3"/>
    </row>
    <row r="587" spans="31:31" hidden="1">
      <c r="AE587" s="3"/>
    </row>
    <row r="588" spans="31:31" hidden="1">
      <c r="AE588" s="3"/>
    </row>
    <row r="589" spans="31:31" hidden="1">
      <c r="AE589" s="3"/>
    </row>
    <row r="590" spans="31:31" hidden="1">
      <c r="AE590" s="3"/>
    </row>
    <row r="591" spans="31:31" hidden="1">
      <c r="AE591" s="3"/>
    </row>
    <row r="592" spans="31:31" hidden="1">
      <c r="AE592" s="3"/>
    </row>
    <row r="593" spans="31:31" hidden="1">
      <c r="AE593" s="3"/>
    </row>
    <row r="594" spans="31:31" hidden="1">
      <c r="AE594" s="3"/>
    </row>
    <row r="595" spans="31:31" hidden="1">
      <c r="AE595" s="3"/>
    </row>
    <row r="596" spans="31:31" hidden="1">
      <c r="AE596" s="3"/>
    </row>
    <row r="597" spans="31:31" hidden="1">
      <c r="AE597" s="3"/>
    </row>
    <row r="598" spans="31:31" hidden="1">
      <c r="AE598" s="3"/>
    </row>
    <row r="599" spans="31:31" hidden="1">
      <c r="AE599" s="3"/>
    </row>
    <row r="600" spans="31:31" hidden="1">
      <c r="AE600" s="3"/>
    </row>
    <row r="601" spans="31:31" hidden="1">
      <c r="AE601" s="3"/>
    </row>
    <row r="602" spans="31:31" hidden="1">
      <c r="AE602" s="3"/>
    </row>
    <row r="603" spans="31:31" hidden="1">
      <c r="AE603" s="3"/>
    </row>
    <row r="604" spans="31:31" hidden="1">
      <c r="AE604" s="3"/>
    </row>
    <row r="605" spans="31:31" hidden="1">
      <c r="AE605" s="3"/>
    </row>
    <row r="606" spans="31:31" hidden="1">
      <c r="AE606" s="3"/>
    </row>
    <row r="607" spans="31:31" hidden="1">
      <c r="AE607" s="3"/>
    </row>
    <row r="608" spans="31:31" hidden="1">
      <c r="AE608" s="3"/>
    </row>
    <row r="609" spans="31:31" hidden="1">
      <c r="AE609" s="3"/>
    </row>
    <row r="610" spans="31:31" hidden="1">
      <c r="AE610" s="3"/>
    </row>
    <row r="611" spans="31:31" hidden="1">
      <c r="AE611" s="3"/>
    </row>
    <row r="612" spans="31:31" hidden="1">
      <c r="AE612" s="3"/>
    </row>
    <row r="613" spans="31:31" hidden="1">
      <c r="AE613" s="3"/>
    </row>
    <row r="614" spans="31:31" hidden="1">
      <c r="AE614" s="3"/>
    </row>
    <row r="615" spans="31:31" hidden="1">
      <c r="AE615" s="3"/>
    </row>
    <row r="616" spans="31:31" hidden="1">
      <c r="AE616" s="3"/>
    </row>
    <row r="617" spans="31:31" hidden="1">
      <c r="AE617" s="3"/>
    </row>
    <row r="618" spans="31:31" hidden="1">
      <c r="AE618" s="3"/>
    </row>
    <row r="619" spans="31:31" hidden="1">
      <c r="AE619" s="3"/>
    </row>
    <row r="620" spans="31:31" hidden="1">
      <c r="AE620" s="3"/>
    </row>
    <row r="621" spans="31:31" hidden="1">
      <c r="AE621" s="3"/>
    </row>
    <row r="622" spans="31:31" hidden="1">
      <c r="AE622" s="3"/>
    </row>
    <row r="623" spans="31:31" hidden="1">
      <c r="AE623" s="3"/>
    </row>
    <row r="624" spans="31:31" hidden="1">
      <c r="AE624" s="3"/>
    </row>
    <row r="625" spans="31:31" hidden="1">
      <c r="AE625" s="3"/>
    </row>
    <row r="626" spans="31:31" hidden="1">
      <c r="AE626" s="3"/>
    </row>
    <row r="627" spans="31:31" hidden="1">
      <c r="AE627" s="3"/>
    </row>
    <row r="628" spans="31:31" hidden="1">
      <c r="AE628" s="3"/>
    </row>
    <row r="629" spans="31:31" hidden="1">
      <c r="AE629" s="3"/>
    </row>
    <row r="630" spans="31:31" hidden="1">
      <c r="AE630" s="3"/>
    </row>
    <row r="631" spans="31:31" hidden="1">
      <c r="AE631" s="3"/>
    </row>
    <row r="632" spans="31:31" hidden="1">
      <c r="AE632" s="3"/>
    </row>
    <row r="633" spans="31:31" hidden="1">
      <c r="AE633" s="3"/>
    </row>
    <row r="634" spans="31:31" hidden="1">
      <c r="AE634" s="3"/>
    </row>
    <row r="635" spans="31:31" hidden="1">
      <c r="AE635" s="3"/>
    </row>
    <row r="636" spans="31:31" hidden="1">
      <c r="AE636" s="3"/>
    </row>
    <row r="637" spans="31:31" hidden="1">
      <c r="AE637" s="3"/>
    </row>
    <row r="638" spans="31:31" hidden="1">
      <c r="AE638" s="3"/>
    </row>
    <row r="639" spans="31:31" hidden="1">
      <c r="AE639" s="3"/>
    </row>
    <row r="640" spans="31:31" hidden="1">
      <c r="AE640" s="3"/>
    </row>
    <row r="641" spans="31:31" hidden="1">
      <c r="AE641" s="3"/>
    </row>
    <row r="642" spans="31:31" hidden="1">
      <c r="AE642" s="3"/>
    </row>
    <row r="643" spans="31:31" hidden="1">
      <c r="AE643" s="3"/>
    </row>
    <row r="644" spans="31:31" hidden="1">
      <c r="AE644" s="3"/>
    </row>
    <row r="645" spans="31:31" hidden="1">
      <c r="AE645" s="3"/>
    </row>
    <row r="646" spans="31:31" hidden="1">
      <c r="AE646" s="3"/>
    </row>
    <row r="647" spans="31:31" hidden="1">
      <c r="AE647" s="3"/>
    </row>
    <row r="648" spans="31:31" hidden="1">
      <c r="AE648" s="3"/>
    </row>
    <row r="649" spans="31:31" hidden="1">
      <c r="AE649" s="3"/>
    </row>
    <row r="650" spans="31:31" hidden="1">
      <c r="AE650" s="3"/>
    </row>
    <row r="651" spans="31:31" hidden="1">
      <c r="AE651" s="3"/>
    </row>
    <row r="652" spans="31:31" hidden="1">
      <c r="AE652" s="3"/>
    </row>
    <row r="653" spans="31:31" hidden="1">
      <c r="AE653" s="3"/>
    </row>
    <row r="654" spans="31:31" hidden="1">
      <c r="AE654" s="3"/>
    </row>
    <row r="655" spans="31:31" hidden="1">
      <c r="AE655" s="3"/>
    </row>
    <row r="656" spans="31:31" hidden="1">
      <c r="AE656" s="3"/>
    </row>
    <row r="657" spans="31:31" hidden="1">
      <c r="AE657" s="3"/>
    </row>
    <row r="658" spans="31:31" hidden="1">
      <c r="AE658" s="3"/>
    </row>
    <row r="659" spans="31:31" hidden="1">
      <c r="AE659" s="3"/>
    </row>
    <row r="660" spans="31:31" hidden="1">
      <c r="AE660" s="3"/>
    </row>
    <row r="661" spans="31:31" hidden="1">
      <c r="AE661" s="3"/>
    </row>
    <row r="662" spans="31:31" hidden="1">
      <c r="AE662" s="3"/>
    </row>
    <row r="663" spans="31:31" hidden="1">
      <c r="AE663" s="3"/>
    </row>
    <row r="664" spans="31:31" hidden="1">
      <c r="AE664" s="3"/>
    </row>
    <row r="665" spans="31:31" hidden="1">
      <c r="AE665" s="3"/>
    </row>
    <row r="666" spans="31:31" hidden="1">
      <c r="AE666" s="3"/>
    </row>
    <row r="667" spans="31:31" hidden="1">
      <c r="AE667" s="3"/>
    </row>
    <row r="668" spans="31:31" hidden="1">
      <c r="AE668" s="3"/>
    </row>
    <row r="669" spans="31:31" hidden="1">
      <c r="AE669" s="3"/>
    </row>
    <row r="670" spans="31:31" hidden="1">
      <c r="AE670" s="3"/>
    </row>
    <row r="671" spans="31:31" hidden="1">
      <c r="AE671" s="3"/>
    </row>
    <row r="672" spans="31:31" hidden="1">
      <c r="AE672" s="3"/>
    </row>
    <row r="673" spans="31:31" hidden="1">
      <c r="AE673" s="3"/>
    </row>
    <row r="674" spans="31:31" hidden="1">
      <c r="AE674" s="3"/>
    </row>
    <row r="675" spans="31:31" hidden="1">
      <c r="AE675" s="3"/>
    </row>
    <row r="676" spans="31:31" hidden="1">
      <c r="AE676" s="3"/>
    </row>
    <row r="677" spans="31:31" hidden="1">
      <c r="AE677" s="3"/>
    </row>
    <row r="678" spans="31:31" hidden="1">
      <c r="AE678" s="3"/>
    </row>
    <row r="679" spans="31:31" hidden="1">
      <c r="AE679" s="3"/>
    </row>
    <row r="680" spans="31:31" hidden="1">
      <c r="AE680" s="3"/>
    </row>
    <row r="681" spans="31:31" hidden="1">
      <c r="AE681" s="3"/>
    </row>
    <row r="682" spans="31:31" hidden="1">
      <c r="AE682" s="3"/>
    </row>
    <row r="683" spans="31:31" hidden="1">
      <c r="AE683" s="3"/>
    </row>
    <row r="684" spans="31:31" hidden="1">
      <c r="AE684" s="3"/>
    </row>
    <row r="685" spans="31:31" hidden="1">
      <c r="AE685" s="3"/>
    </row>
    <row r="686" spans="31:31" hidden="1">
      <c r="AE686" s="3"/>
    </row>
    <row r="687" spans="31:31" hidden="1">
      <c r="AE687" s="3"/>
    </row>
    <row r="688" spans="31:31" hidden="1">
      <c r="AE688" s="3"/>
    </row>
    <row r="689" spans="31:31" hidden="1">
      <c r="AE689" s="3"/>
    </row>
    <row r="690" spans="31:31" hidden="1">
      <c r="AE690" s="3"/>
    </row>
    <row r="691" spans="31:31" hidden="1">
      <c r="AE691" s="3"/>
    </row>
    <row r="692" spans="31:31" hidden="1">
      <c r="AE692" s="3"/>
    </row>
    <row r="693" spans="31:31" hidden="1">
      <c r="AE693" s="3"/>
    </row>
    <row r="694" spans="31:31" hidden="1">
      <c r="AE694" s="3"/>
    </row>
    <row r="695" spans="31:31" hidden="1">
      <c r="AE695" s="3"/>
    </row>
    <row r="696" spans="31:31" hidden="1">
      <c r="AE696" s="3"/>
    </row>
    <row r="697" spans="31:31" hidden="1">
      <c r="AE697" s="3"/>
    </row>
    <row r="698" spans="31:31" hidden="1">
      <c r="AE698" s="3"/>
    </row>
    <row r="699" spans="31:31" hidden="1">
      <c r="AE699" s="3"/>
    </row>
    <row r="700" spans="31:31" hidden="1">
      <c r="AE700" s="3"/>
    </row>
    <row r="701" spans="31:31" hidden="1">
      <c r="AE701" s="3"/>
    </row>
    <row r="702" spans="31:31" hidden="1">
      <c r="AE702" s="3"/>
    </row>
    <row r="703" spans="31:31" hidden="1">
      <c r="AE703" s="3"/>
    </row>
    <row r="704" spans="31:31" hidden="1">
      <c r="AE704" s="3"/>
    </row>
    <row r="705" spans="31:31" hidden="1">
      <c r="AE705" s="3"/>
    </row>
    <row r="706" spans="31:31" hidden="1">
      <c r="AE706" s="3"/>
    </row>
    <row r="707" spans="31:31" hidden="1">
      <c r="AE707" s="3"/>
    </row>
    <row r="708" spans="31:31" hidden="1">
      <c r="AE708" s="3"/>
    </row>
    <row r="709" spans="31:31" hidden="1">
      <c r="AE709" s="3"/>
    </row>
    <row r="710" spans="31:31" hidden="1">
      <c r="AE710" s="3"/>
    </row>
    <row r="711" spans="31:31" hidden="1">
      <c r="AE711" s="3"/>
    </row>
    <row r="712" spans="31:31" hidden="1">
      <c r="AE712" s="3"/>
    </row>
    <row r="713" spans="31:31" hidden="1">
      <c r="AE713" s="3"/>
    </row>
    <row r="714" spans="31:31" hidden="1">
      <c r="AE714" s="3"/>
    </row>
    <row r="715" spans="31:31" hidden="1">
      <c r="AE715" s="3"/>
    </row>
    <row r="716" spans="31:31" hidden="1">
      <c r="AE716" s="3"/>
    </row>
    <row r="717" spans="31:31" hidden="1">
      <c r="AE717" s="3"/>
    </row>
    <row r="718" spans="31:31" hidden="1">
      <c r="AE718" s="3"/>
    </row>
    <row r="719" spans="31:31" hidden="1">
      <c r="AE719" s="3"/>
    </row>
    <row r="720" spans="31:31" hidden="1">
      <c r="AE720" s="3"/>
    </row>
    <row r="721" spans="31:31" hidden="1">
      <c r="AE721" s="3"/>
    </row>
    <row r="722" spans="31:31" hidden="1">
      <c r="AE722" s="3"/>
    </row>
    <row r="723" spans="31:31" hidden="1">
      <c r="AE723" s="3"/>
    </row>
    <row r="724" spans="31:31" hidden="1">
      <c r="AE724" s="3"/>
    </row>
    <row r="725" spans="31:31" hidden="1">
      <c r="AE725" s="3"/>
    </row>
    <row r="726" spans="31:31" hidden="1">
      <c r="AE726" s="3"/>
    </row>
    <row r="727" spans="31:31" hidden="1">
      <c r="AE727" s="3"/>
    </row>
    <row r="728" spans="31:31" hidden="1">
      <c r="AE728" s="3"/>
    </row>
    <row r="729" spans="31:31" hidden="1">
      <c r="AE729" s="3"/>
    </row>
    <row r="730" spans="31:31" hidden="1">
      <c r="AE730" s="3"/>
    </row>
    <row r="731" spans="31:31" hidden="1">
      <c r="AE731" s="3"/>
    </row>
    <row r="732" spans="31:31" hidden="1">
      <c r="AE732" s="3"/>
    </row>
    <row r="733" spans="31:31" hidden="1">
      <c r="AE733" s="3"/>
    </row>
    <row r="734" spans="31:31" hidden="1">
      <c r="AE734" s="3"/>
    </row>
    <row r="735" spans="31:31" hidden="1">
      <c r="AE735" s="3"/>
    </row>
    <row r="736" spans="31:31" hidden="1">
      <c r="AE736" s="3"/>
    </row>
    <row r="737" spans="31:31" hidden="1">
      <c r="AE737" s="3"/>
    </row>
    <row r="738" spans="31:31" hidden="1">
      <c r="AE738" s="3"/>
    </row>
    <row r="739" spans="31:31" hidden="1">
      <c r="AE739" s="3"/>
    </row>
    <row r="740" spans="31:31" hidden="1">
      <c r="AE740" s="3"/>
    </row>
    <row r="741" spans="31:31" hidden="1">
      <c r="AE741" s="3"/>
    </row>
    <row r="742" spans="31:31" hidden="1">
      <c r="AE742" s="3"/>
    </row>
    <row r="743" spans="31:31" hidden="1">
      <c r="AE743" s="3"/>
    </row>
    <row r="744" spans="31:31" hidden="1">
      <c r="AE744" s="3"/>
    </row>
    <row r="745" spans="31:31" hidden="1">
      <c r="AE745" s="3"/>
    </row>
    <row r="746" spans="31:31" hidden="1">
      <c r="AE746" s="3"/>
    </row>
    <row r="747" spans="31:31" hidden="1">
      <c r="AE747" s="3"/>
    </row>
    <row r="748" spans="31:31" hidden="1">
      <c r="AE748" s="3"/>
    </row>
    <row r="749" spans="31:31" hidden="1">
      <c r="AE749" s="3"/>
    </row>
    <row r="750" spans="31:31" hidden="1">
      <c r="AE750" s="3"/>
    </row>
    <row r="751" spans="31:31" hidden="1">
      <c r="AE751" s="3"/>
    </row>
    <row r="752" spans="31:31" hidden="1">
      <c r="AE752" s="3"/>
    </row>
    <row r="753" spans="31:31" hidden="1">
      <c r="AE753" s="3"/>
    </row>
    <row r="754" spans="31:31" hidden="1">
      <c r="AE754" s="3"/>
    </row>
    <row r="755" spans="31:31" hidden="1">
      <c r="AE755" s="3"/>
    </row>
    <row r="756" spans="31:31" hidden="1">
      <c r="AE756" s="3"/>
    </row>
    <row r="757" spans="31:31" hidden="1">
      <c r="AE757" s="3"/>
    </row>
    <row r="758" spans="31:31" hidden="1">
      <c r="AE758" s="3"/>
    </row>
    <row r="759" spans="31:31" hidden="1">
      <c r="AE759" s="3"/>
    </row>
    <row r="760" spans="31:31" hidden="1">
      <c r="AE760" s="3"/>
    </row>
    <row r="761" spans="31:31" hidden="1">
      <c r="AE761" s="3"/>
    </row>
    <row r="762" spans="31:31" hidden="1">
      <c r="AE762" s="3"/>
    </row>
    <row r="763" spans="31:31" hidden="1">
      <c r="AE763" s="3"/>
    </row>
    <row r="764" spans="31:31" hidden="1">
      <c r="AE764" s="3"/>
    </row>
    <row r="765" spans="31:31" hidden="1">
      <c r="AE765" s="3"/>
    </row>
    <row r="766" spans="31:31" hidden="1">
      <c r="AE766" s="3"/>
    </row>
    <row r="767" spans="31:31" hidden="1">
      <c r="AE767" s="3"/>
    </row>
    <row r="768" spans="31:31" hidden="1">
      <c r="AE768" s="3"/>
    </row>
    <row r="769" spans="31:31" hidden="1">
      <c r="AE769" s="3"/>
    </row>
    <row r="770" spans="31:31" hidden="1">
      <c r="AE770" s="3"/>
    </row>
    <row r="771" spans="31:31" hidden="1">
      <c r="AE771" s="3"/>
    </row>
    <row r="772" spans="31:31" hidden="1">
      <c r="AE772" s="3"/>
    </row>
    <row r="773" spans="31:31" hidden="1">
      <c r="AE773" s="3"/>
    </row>
    <row r="774" spans="31:31" hidden="1">
      <c r="AE774" s="3"/>
    </row>
    <row r="775" spans="31:31" hidden="1">
      <c r="AE775" s="3"/>
    </row>
    <row r="776" spans="31:31" hidden="1">
      <c r="AE776" s="3"/>
    </row>
    <row r="777" spans="31:31" hidden="1">
      <c r="AE777" s="3"/>
    </row>
    <row r="778" spans="31:31" hidden="1">
      <c r="AE778" s="3"/>
    </row>
    <row r="779" spans="31:31" hidden="1">
      <c r="AE779" s="3"/>
    </row>
    <row r="780" spans="31:31" hidden="1">
      <c r="AE780" s="3"/>
    </row>
    <row r="781" spans="31:31" hidden="1">
      <c r="AE781" s="3"/>
    </row>
    <row r="782" spans="31:31" hidden="1">
      <c r="AE782" s="3"/>
    </row>
    <row r="783" spans="31:31" hidden="1">
      <c r="AE783" s="3"/>
    </row>
    <row r="784" spans="31:31" hidden="1">
      <c r="AE784" s="3"/>
    </row>
    <row r="785" spans="31:31" hidden="1">
      <c r="AE785" s="3"/>
    </row>
    <row r="786" spans="31:31" hidden="1">
      <c r="AE786" s="3"/>
    </row>
    <row r="787" spans="31:31" hidden="1">
      <c r="AE787" s="3"/>
    </row>
    <row r="788" spans="31:31" hidden="1">
      <c r="AE788" s="3"/>
    </row>
    <row r="789" spans="31:31" hidden="1">
      <c r="AE789" s="3"/>
    </row>
    <row r="790" spans="31:31" hidden="1">
      <c r="AE790" s="3"/>
    </row>
    <row r="791" spans="31:31" hidden="1">
      <c r="AE791" s="3"/>
    </row>
    <row r="792" spans="31:31" hidden="1">
      <c r="AE792" s="3"/>
    </row>
    <row r="793" spans="31:31" hidden="1">
      <c r="AE793" s="3"/>
    </row>
    <row r="794" spans="31:31" hidden="1">
      <c r="AE794" s="3"/>
    </row>
    <row r="795" spans="31:31" hidden="1">
      <c r="AE795" s="3"/>
    </row>
    <row r="796" spans="31:31" hidden="1">
      <c r="AE796" s="3"/>
    </row>
    <row r="797" spans="31:31" hidden="1">
      <c r="AE797" s="3"/>
    </row>
    <row r="798" spans="31:31" hidden="1">
      <c r="AE798" s="3"/>
    </row>
    <row r="799" spans="31:31" hidden="1">
      <c r="AE799" s="3"/>
    </row>
    <row r="800" spans="31:31" hidden="1">
      <c r="AE800" s="3"/>
    </row>
    <row r="801" spans="31:31" hidden="1">
      <c r="AE801" s="3"/>
    </row>
    <row r="802" spans="31:31" hidden="1">
      <c r="AE802" s="3"/>
    </row>
    <row r="803" spans="31:31" hidden="1">
      <c r="AE803" s="3"/>
    </row>
    <row r="804" spans="31:31" hidden="1">
      <c r="AE804" s="3"/>
    </row>
    <row r="805" spans="31:31" hidden="1">
      <c r="AE805" s="3"/>
    </row>
    <row r="806" spans="31:31" hidden="1">
      <c r="AE806" s="3"/>
    </row>
    <row r="807" spans="31:31" hidden="1">
      <c r="AE807" s="3"/>
    </row>
    <row r="808" spans="31:31" hidden="1">
      <c r="AE808" s="3"/>
    </row>
    <row r="809" spans="31:31" hidden="1">
      <c r="AE809" s="3"/>
    </row>
    <row r="810" spans="31:31" hidden="1">
      <c r="AE810" s="3"/>
    </row>
    <row r="811" spans="31:31" hidden="1">
      <c r="AE811" s="3"/>
    </row>
    <row r="812" spans="31:31" hidden="1">
      <c r="AE812" s="3"/>
    </row>
    <row r="813" spans="31:31" hidden="1">
      <c r="AE813" s="3"/>
    </row>
    <row r="814" spans="31:31" hidden="1">
      <c r="AE814" s="3"/>
    </row>
    <row r="815" spans="31:31" hidden="1">
      <c r="AE815" s="3"/>
    </row>
    <row r="816" spans="31:31" hidden="1">
      <c r="AE816" s="3"/>
    </row>
    <row r="817" spans="31:31" hidden="1">
      <c r="AE817" s="3"/>
    </row>
    <row r="818" spans="31:31" hidden="1">
      <c r="AE818" s="3"/>
    </row>
    <row r="819" spans="31:31" hidden="1">
      <c r="AE819" s="3"/>
    </row>
    <row r="820" spans="31:31" hidden="1">
      <c r="AE820" s="3"/>
    </row>
    <row r="821" spans="31:31" hidden="1">
      <c r="AE821" s="3"/>
    </row>
    <row r="822" spans="31:31" hidden="1">
      <c r="AE822" s="3"/>
    </row>
    <row r="823" spans="31:31" hidden="1">
      <c r="AE823" s="3"/>
    </row>
    <row r="824" spans="31:31" hidden="1">
      <c r="AE824" s="3"/>
    </row>
    <row r="825" spans="31:31" hidden="1">
      <c r="AE825" s="3"/>
    </row>
    <row r="826" spans="31:31" hidden="1">
      <c r="AE826" s="3"/>
    </row>
    <row r="827" spans="31:31" hidden="1">
      <c r="AE827" s="3"/>
    </row>
    <row r="828" spans="31:31" hidden="1">
      <c r="AE828" s="3"/>
    </row>
    <row r="829" spans="31:31" hidden="1">
      <c r="AE829" s="3"/>
    </row>
    <row r="830" spans="31:31" hidden="1">
      <c r="AE830" s="3"/>
    </row>
    <row r="831" spans="31:31" hidden="1">
      <c r="AE831" s="3"/>
    </row>
    <row r="832" spans="31:31" hidden="1">
      <c r="AE832" s="3"/>
    </row>
    <row r="833" spans="31:31" hidden="1">
      <c r="AE833" s="3"/>
    </row>
    <row r="834" spans="31:31" hidden="1">
      <c r="AE834" s="3"/>
    </row>
    <row r="835" spans="31:31" hidden="1">
      <c r="AE835" s="3"/>
    </row>
    <row r="836" spans="31:31" hidden="1">
      <c r="AE836" s="3"/>
    </row>
    <row r="837" spans="31:31" hidden="1">
      <c r="AE837" s="3"/>
    </row>
    <row r="838" spans="31:31" hidden="1">
      <c r="AE838" s="3"/>
    </row>
    <row r="839" spans="31:31" hidden="1">
      <c r="AE839" s="3"/>
    </row>
    <row r="840" spans="31:31" hidden="1">
      <c r="AE840" s="3"/>
    </row>
    <row r="841" spans="31:31" hidden="1">
      <c r="AE841" s="3"/>
    </row>
    <row r="842" spans="31:31" hidden="1">
      <c r="AE842" s="3"/>
    </row>
    <row r="843" spans="31:31" hidden="1">
      <c r="AE843" s="3"/>
    </row>
    <row r="844" spans="31:31" hidden="1">
      <c r="AE844" s="3"/>
    </row>
    <row r="845" spans="31:31" hidden="1">
      <c r="AE845" s="3"/>
    </row>
    <row r="846" spans="31:31" hidden="1">
      <c r="AE846" s="3"/>
    </row>
    <row r="847" spans="31:31" hidden="1">
      <c r="AE847" s="3"/>
    </row>
    <row r="848" spans="31:31" hidden="1">
      <c r="AE848" s="3"/>
    </row>
    <row r="849" spans="31:31" hidden="1">
      <c r="AE849" s="3"/>
    </row>
    <row r="850" spans="31:31" hidden="1">
      <c r="AE850" s="3"/>
    </row>
    <row r="851" spans="31:31" hidden="1">
      <c r="AE851" s="3"/>
    </row>
    <row r="852" spans="31:31" hidden="1">
      <c r="AE852" s="3"/>
    </row>
    <row r="853" spans="31:31" hidden="1">
      <c r="AE853" s="3"/>
    </row>
    <row r="854" spans="31:31" hidden="1">
      <c r="AE854" s="3"/>
    </row>
    <row r="855" spans="31:31" hidden="1">
      <c r="AE855" s="3"/>
    </row>
    <row r="856" spans="31:31" hidden="1">
      <c r="AE856" s="3"/>
    </row>
    <row r="857" spans="31:31" hidden="1">
      <c r="AE857" s="3"/>
    </row>
    <row r="858" spans="31:31" hidden="1">
      <c r="AE858" s="3"/>
    </row>
    <row r="859" spans="31:31" hidden="1">
      <c r="AE859" s="3"/>
    </row>
    <row r="860" spans="31:31" hidden="1">
      <c r="AE860" s="3"/>
    </row>
    <row r="861" spans="31:31" hidden="1">
      <c r="AE861" s="3"/>
    </row>
    <row r="862" spans="31:31" hidden="1">
      <c r="AE862" s="3"/>
    </row>
    <row r="863" spans="31:31" hidden="1">
      <c r="AE863" s="3"/>
    </row>
    <row r="864" spans="31:31" hidden="1">
      <c r="AE864" s="3"/>
    </row>
    <row r="865" spans="31:31" hidden="1">
      <c r="AE865" s="3"/>
    </row>
    <row r="866" spans="31:31" hidden="1">
      <c r="AE866" s="3"/>
    </row>
    <row r="867" spans="31:31" hidden="1">
      <c r="AE867" s="3"/>
    </row>
    <row r="868" spans="31:31" hidden="1">
      <c r="AE868" s="3"/>
    </row>
    <row r="869" spans="31:31" hidden="1">
      <c r="AE869" s="3"/>
    </row>
    <row r="870" spans="31:31" hidden="1">
      <c r="AE870" s="3"/>
    </row>
    <row r="871" spans="31:31" hidden="1">
      <c r="AE871" s="3"/>
    </row>
    <row r="872" spans="31:31" hidden="1">
      <c r="AE872" s="3"/>
    </row>
    <row r="873" spans="31:31" hidden="1">
      <c r="AE873" s="3"/>
    </row>
    <row r="874" spans="31:31" hidden="1">
      <c r="AE874" s="3"/>
    </row>
    <row r="875" spans="31:31" hidden="1">
      <c r="AE875" s="3"/>
    </row>
    <row r="876" spans="31:31" hidden="1">
      <c r="AE876" s="3"/>
    </row>
    <row r="877" spans="31:31" hidden="1">
      <c r="AE877" s="3"/>
    </row>
    <row r="878" spans="31:31" hidden="1">
      <c r="AE878" s="3"/>
    </row>
    <row r="879" spans="31:31" hidden="1">
      <c r="AE879" s="3"/>
    </row>
    <row r="880" spans="31:31" hidden="1">
      <c r="AE880" s="3"/>
    </row>
    <row r="881" spans="31:31" hidden="1">
      <c r="AE881" s="3"/>
    </row>
    <row r="882" spans="31:31" hidden="1">
      <c r="AE882" s="3"/>
    </row>
    <row r="883" spans="31:31" hidden="1">
      <c r="AE883" s="3"/>
    </row>
    <row r="884" spans="31:31" hidden="1">
      <c r="AE884" s="3"/>
    </row>
    <row r="885" spans="31:31" hidden="1">
      <c r="AE885" s="3"/>
    </row>
    <row r="886" spans="31:31" hidden="1">
      <c r="AE886" s="3"/>
    </row>
    <row r="887" spans="31:31" hidden="1">
      <c r="AE887" s="3"/>
    </row>
    <row r="888" spans="31:31" hidden="1">
      <c r="AE888" s="3"/>
    </row>
    <row r="889" spans="31:31" hidden="1">
      <c r="AE889" s="3"/>
    </row>
    <row r="890" spans="31:31" hidden="1">
      <c r="AE890" s="3"/>
    </row>
    <row r="891" spans="31:31" hidden="1">
      <c r="AE891" s="3"/>
    </row>
    <row r="892" spans="31:31" hidden="1">
      <c r="AE892" s="3"/>
    </row>
    <row r="893" spans="31:31" hidden="1">
      <c r="AE893" s="3"/>
    </row>
    <row r="894" spans="31:31" hidden="1">
      <c r="AE894" s="3"/>
    </row>
    <row r="895" spans="31:31" hidden="1">
      <c r="AE895" s="3"/>
    </row>
    <row r="896" spans="31:31" hidden="1">
      <c r="AE896" s="3"/>
    </row>
    <row r="897" spans="31:31" hidden="1">
      <c r="AE897" s="3"/>
    </row>
    <row r="898" spans="31:31" hidden="1">
      <c r="AE898" s="3"/>
    </row>
    <row r="899" spans="31:31" hidden="1">
      <c r="AE899" s="3"/>
    </row>
    <row r="900" spans="31:31" hidden="1">
      <c r="AE900" s="3"/>
    </row>
    <row r="901" spans="31:31" hidden="1">
      <c r="AE901" s="3"/>
    </row>
    <row r="902" spans="31:31" hidden="1">
      <c r="AE902" s="3"/>
    </row>
    <row r="903" spans="31:31" hidden="1">
      <c r="AE903" s="3"/>
    </row>
    <row r="904" spans="31:31" hidden="1">
      <c r="AE904" s="3"/>
    </row>
    <row r="905" spans="31:31" hidden="1">
      <c r="AE905" s="3"/>
    </row>
    <row r="906" spans="31:31" hidden="1">
      <c r="AE906" s="3"/>
    </row>
    <row r="907" spans="31:31" hidden="1">
      <c r="AE907" s="3"/>
    </row>
    <row r="908" spans="31:31" hidden="1">
      <c r="AE908" s="3"/>
    </row>
    <row r="909" spans="31:31" hidden="1">
      <c r="AE909" s="3"/>
    </row>
    <row r="910" spans="31:31" hidden="1">
      <c r="AE910" s="3"/>
    </row>
    <row r="911" spans="31:31" hidden="1">
      <c r="AE911" s="3"/>
    </row>
    <row r="912" spans="31:31" hidden="1">
      <c r="AE912" s="3"/>
    </row>
    <row r="913" spans="31:31" hidden="1">
      <c r="AE913" s="3"/>
    </row>
    <row r="914" spans="31:31" hidden="1">
      <c r="AE914" s="3"/>
    </row>
    <row r="915" spans="31:31" hidden="1">
      <c r="AE915" s="3"/>
    </row>
    <row r="916" spans="31:31" hidden="1">
      <c r="AE916" s="3"/>
    </row>
    <row r="917" spans="31:31" hidden="1">
      <c r="AE917" s="3"/>
    </row>
    <row r="918" spans="31:31" hidden="1">
      <c r="AE918" s="3"/>
    </row>
    <row r="919" spans="31:31" hidden="1">
      <c r="AE919" s="3"/>
    </row>
    <row r="920" spans="31:31" hidden="1">
      <c r="AE920" s="3"/>
    </row>
    <row r="921" spans="31:31" hidden="1">
      <c r="AE921" s="3"/>
    </row>
    <row r="922" spans="31:31" hidden="1">
      <c r="AE922" s="3"/>
    </row>
    <row r="923" spans="31:31" hidden="1">
      <c r="AE923" s="3"/>
    </row>
    <row r="924" spans="31:31" hidden="1">
      <c r="AE924" s="3"/>
    </row>
    <row r="925" spans="31:31" hidden="1">
      <c r="AE925" s="3"/>
    </row>
    <row r="926" spans="31:31" hidden="1">
      <c r="AE926" s="3"/>
    </row>
    <row r="927" spans="31:31" hidden="1">
      <c r="AE927" s="3"/>
    </row>
    <row r="928" spans="31:31" hidden="1">
      <c r="AE928" s="3"/>
    </row>
    <row r="929" spans="31:31" hidden="1">
      <c r="AE929" s="3"/>
    </row>
    <row r="930" spans="31:31" hidden="1">
      <c r="AE930" s="3"/>
    </row>
    <row r="931" spans="31:31" hidden="1">
      <c r="AE931" s="3"/>
    </row>
    <row r="932" spans="31:31" hidden="1">
      <c r="AE932" s="3"/>
    </row>
    <row r="933" spans="31:31" hidden="1">
      <c r="AE933" s="3"/>
    </row>
    <row r="934" spans="31:31" hidden="1">
      <c r="AE934" s="3"/>
    </row>
    <row r="935" spans="31:31" hidden="1">
      <c r="AE935" s="3"/>
    </row>
    <row r="936" spans="31:31" hidden="1">
      <c r="AE936" s="3"/>
    </row>
    <row r="937" spans="31:31" hidden="1">
      <c r="AE937" s="3"/>
    </row>
    <row r="938" spans="31:31" hidden="1">
      <c r="AE938" s="3"/>
    </row>
    <row r="939" spans="31:31" hidden="1">
      <c r="AE939" s="3"/>
    </row>
    <row r="940" spans="31:31" hidden="1">
      <c r="AE940" s="3"/>
    </row>
    <row r="941" spans="31:31" hidden="1">
      <c r="AE941" s="3"/>
    </row>
    <row r="942" spans="31:31" hidden="1">
      <c r="AE942" s="3"/>
    </row>
    <row r="943" spans="31:31" hidden="1">
      <c r="AE943" s="3"/>
    </row>
    <row r="944" spans="31:31" hidden="1">
      <c r="AE944" s="3"/>
    </row>
    <row r="945" spans="1:31" hidden="1">
      <c r="AE945" s="3"/>
    </row>
    <row r="946" spans="1:31" hidden="1">
      <c r="AE946" s="3"/>
    </row>
    <row r="947" spans="1:31" hidden="1">
      <c r="AE947" s="3"/>
    </row>
    <row r="950" spans="1:31" hidden="1">
      <c r="A950" s="44" t="s">
        <v>205</v>
      </c>
    </row>
  </sheetData>
  <sheetProtection algorithmName="SHA-512" hashValue="StuxLw93jgkfVqbVMoBCty6nw/r+OKd9gzwsmPoT/Oz0V9gu08Brjoi7ePeKcAd17HCsznRYNHna8f2fNWgbdQ==" saltValue="+Os44E+QGtyp867B9tr1Yg==" spinCount="100000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4">
    <mergeCell ref="Y1:Z1"/>
    <mergeCell ref="C5:C6"/>
    <mergeCell ref="AA1:AC1"/>
    <mergeCell ref="C1:G1"/>
    <mergeCell ref="C3:AD3"/>
    <mergeCell ref="C4:AD4"/>
    <mergeCell ref="C2:AD2"/>
    <mergeCell ref="V1:X1"/>
    <mergeCell ref="J1:O1"/>
    <mergeCell ref="P1:Q1"/>
    <mergeCell ref="R1:S1"/>
    <mergeCell ref="T1:U1"/>
    <mergeCell ref="C36:AD36"/>
    <mergeCell ref="V5:X5"/>
    <mergeCell ref="AA6:AB6"/>
    <mergeCell ref="AC6:AD6"/>
    <mergeCell ref="N6:U6"/>
    <mergeCell ref="AC5:AD5"/>
    <mergeCell ref="AA5:AB5"/>
    <mergeCell ref="Q5:S5"/>
    <mergeCell ref="J5:K5"/>
    <mergeCell ref="L5:O5"/>
    <mergeCell ref="D5:H6"/>
    <mergeCell ref="J6:K6"/>
  </mergeCells>
  <phoneticPr fontId="0" type="noConversion"/>
  <conditionalFormatting sqref="D8:Z28 Z9:AA28">
    <cfRule type="cellIs" dxfId="3" priority="8" stopIfTrue="1" operator="equal">
      <formula>0</formula>
    </cfRule>
  </conditionalFormatting>
  <dataValidations count="3">
    <dataValidation type="list" allowBlank="1" showInputMessage="1" showErrorMessage="1" sqref="AD1 H1:I1" xr:uid="{00000000-0002-0000-0000-000000000000}">
      <formula1>"YES,NO"</formula1>
    </dataValidation>
    <dataValidation type="list" allowBlank="1" showInputMessage="1" showErrorMessage="1" sqref="Y1:Z1" xr:uid="{00000000-0002-0000-0000-000001000000}">
      <formula1>"5,7.5,10"</formula1>
    </dataValidation>
    <dataValidation type="list" allowBlank="1" showInputMessage="1" showErrorMessage="1" sqref="T1:U1" xr:uid="{00000000-0002-0000-0000-000002000000}">
      <formula1>"GOB,SSA"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00"/>
  </sheetPr>
  <dimension ref="A1:DR576"/>
  <sheetViews>
    <sheetView workbookViewId="0">
      <selection activeCell="E18" sqref="E18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46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85" t="s">
        <v>139</v>
      </c>
      <c r="B1" s="285"/>
      <c r="C1" s="285"/>
      <c r="D1" s="285"/>
      <c r="E1" s="285"/>
      <c r="F1" s="285"/>
    </row>
    <row r="2" spans="1:122" ht="27.75" customHeight="1">
      <c r="A2" s="286" t="str">
        <f>'Salary Sheet'!D5&amp; " ,   " &amp;'Salary Sheet'!L5&amp;"                         PAN-  "&amp;'Salary Sheet'!Q5</f>
        <v>PARMANAND MEGHWAL ,   HEAD MASTER                         PAN-  XXXXXXXXXX</v>
      </c>
      <c r="B2" s="286"/>
      <c r="C2" s="286"/>
      <c r="D2" s="286"/>
      <c r="E2" s="286"/>
      <c r="F2" s="286"/>
    </row>
    <row r="3" spans="1:122" ht="15" customHeight="1">
      <c r="A3" s="88" t="s">
        <v>120</v>
      </c>
      <c r="B3" s="73">
        <v>0</v>
      </c>
      <c r="C3" s="74"/>
      <c r="D3" s="88" t="s">
        <v>173</v>
      </c>
      <c r="E3" s="73">
        <v>0</v>
      </c>
      <c r="F3" s="69" t="s">
        <v>165</v>
      </c>
      <c r="DR3" s="5" t="s">
        <v>17</v>
      </c>
    </row>
    <row r="4" spans="1:122" ht="17.25">
      <c r="A4" s="89" t="s">
        <v>184</v>
      </c>
      <c r="B4" s="75">
        <v>0</v>
      </c>
      <c r="C4" s="76"/>
      <c r="D4" s="90" t="s">
        <v>147</v>
      </c>
      <c r="E4" s="75">
        <v>0</v>
      </c>
      <c r="F4" s="69">
        <f>'Salary Sheet'!O29-'Salary Sheet'!J29</f>
        <v>1283360</v>
      </c>
      <c r="DR4" s="5"/>
    </row>
    <row r="5" spans="1:122" ht="15" customHeight="1">
      <c r="A5" s="88" t="s">
        <v>210</v>
      </c>
      <c r="B5" s="73">
        <v>0</v>
      </c>
      <c r="C5" s="74"/>
      <c r="D5" s="88" t="s">
        <v>141</v>
      </c>
      <c r="E5" s="73">
        <v>0</v>
      </c>
      <c r="F5" s="70" t="s">
        <v>25</v>
      </c>
      <c r="DR5" s="5"/>
    </row>
    <row r="6" spans="1:122" ht="17.25" customHeight="1">
      <c r="A6" s="90" t="s">
        <v>121</v>
      </c>
      <c r="B6" s="75">
        <v>0</v>
      </c>
      <c r="C6" s="76"/>
      <c r="D6" s="90" t="s">
        <v>174</v>
      </c>
      <c r="E6" s="75">
        <v>0</v>
      </c>
      <c r="F6" s="70">
        <f>'Tax Old Regime'!Q47</f>
        <v>1273400</v>
      </c>
      <c r="DR6" s="5"/>
    </row>
    <row r="7" spans="1:122" ht="15" customHeight="1">
      <c r="A7" s="88" t="s">
        <v>122</v>
      </c>
      <c r="B7" s="73">
        <v>0</v>
      </c>
      <c r="C7" s="74"/>
      <c r="D7" s="92" t="s">
        <v>175</v>
      </c>
      <c r="E7" s="73">
        <v>0</v>
      </c>
      <c r="F7" s="71" t="s">
        <v>68</v>
      </c>
      <c r="DR7" s="5"/>
    </row>
    <row r="8" spans="1:122" ht="15" customHeight="1">
      <c r="A8" s="91" t="s">
        <v>123</v>
      </c>
      <c r="B8" s="77">
        <v>0</v>
      </c>
      <c r="C8" s="76"/>
      <c r="D8" s="90" t="s">
        <v>176</v>
      </c>
      <c r="E8" s="77">
        <v>0</v>
      </c>
      <c r="F8" s="72">
        <f>'Salary Sheet'!Y29</f>
        <v>33000</v>
      </c>
      <c r="DR8" s="5"/>
    </row>
    <row r="9" spans="1:122" ht="15" customHeight="1">
      <c r="A9" s="88" t="s">
        <v>124</v>
      </c>
      <c r="B9" s="73">
        <v>0</v>
      </c>
      <c r="C9" s="74"/>
      <c r="D9" s="88" t="s">
        <v>177</v>
      </c>
      <c r="E9" s="73">
        <v>0</v>
      </c>
      <c r="F9" s="287" t="s">
        <v>108</v>
      </c>
      <c r="DR9" s="5"/>
    </row>
    <row r="10" spans="1:122" ht="15" customHeight="1">
      <c r="A10" s="91" t="s">
        <v>125</v>
      </c>
      <c r="B10" s="77">
        <v>0</v>
      </c>
      <c r="C10" s="76"/>
      <c r="D10" s="91" t="s">
        <v>178</v>
      </c>
      <c r="E10" s="77">
        <v>0</v>
      </c>
      <c r="F10" s="287"/>
      <c r="DR10" s="5" t="s">
        <v>18</v>
      </c>
    </row>
    <row r="11" spans="1:122" ht="15" customHeight="1">
      <c r="A11" s="88" t="s">
        <v>169</v>
      </c>
      <c r="B11" s="73">
        <v>0</v>
      </c>
      <c r="C11" s="74"/>
      <c r="D11" s="88" t="s">
        <v>179</v>
      </c>
      <c r="E11" s="73">
        <v>0</v>
      </c>
      <c r="F11" s="287"/>
      <c r="DR11" s="5" t="s">
        <v>20</v>
      </c>
    </row>
    <row r="12" spans="1:122" ht="15" customHeight="1">
      <c r="A12" s="91" t="s">
        <v>170</v>
      </c>
      <c r="B12" s="77">
        <v>0</v>
      </c>
      <c r="C12" s="76"/>
      <c r="D12" s="91" t="s">
        <v>180</v>
      </c>
      <c r="E12" s="77">
        <v>0</v>
      </c>
      <c r="F12" s="70">
        <f>'Tax Old Regime'!Q31</f>
        <v>360</v>
      </c>
      <c r="DR12" s="5" t="s">
        <v>4</v>
      </c>
    </row>
    <row r="13" spans="1:122" ht="15" customHeight="1">
      <c r="A13" s="88" t="s">
        <v>126</v>
      </c>
      <c r="B13" s="73">
        <v>0</v>
      </c>
      <c r="C13" s="74"/>
      <c r="D13" s="88" t="s">
        <v>181</v>
      </c>
      <c r="E13" s="73">
        <v>0</v>
      </c>
      <c r="F13" s="70"/>
      <c r="DR13" s="5"/>
    </row>
    <row r="14" spans="1:122" ht="15" customHeight="1">
      <c r="A14" s="91" t="s">
        <v>171</v>
      </c>
      <c r="B14" s="77">
        <v>0</v>
      </c>
      <c r="C14" s="76"/>
      <c r="D14" s="91" t="s">
        <v>182</v>
      </c>
      <c r="E14" s="77">
        <v>0</v>
      </c>
      <c r="F14" s="288" t="s">
        <v>8</v>
      </c>
      <c r="DR14" s="5" t="s">
        <v>0</v>
      </c>
    </row>
    <row r="15" spans="1:122" ht="15" customHeight="1">
      <c r="A15" s="88" t="s">
        <v>127</v>
      </c>
      <c r="B15" s="73">
        <v>0</v>
      </c>
      <c r="C15" s="74"/>
      <c r="D15" s="88" t="s">
        <v>148</v>
      </c>
      <c r="E15" s="73">
        <v>0</v>
      </c>
      <c r="F15" s="288"/>
      <c r="DR15" s="5" t="s">
        <v>20</v>
      </c>
    </row>
    <row r="16" spans="1:122" ht="15" customHeight="1">
      <c r="A16" s="91" t="s">
        <v>128</v>
      </c>
      <c r="B16" s="77">
        <v>0</v>
      </c>
      <c r="C16" s="76"/>
      <c r="D16" s="91" t="s">
        <v>149</v>
      </c>
      <c r="E16" s="77">
        <v>0</v>
      </c>
      <c r="F16" s="288"/>
      <c r="DR16" s="5" t="s">
        <v>21</v>
      </c>
    </row>
    <row r="17" spans="1:122" ht="15" customHeight="1">
      <c r="A17" s="88" t="s">
        <v>129</v>
      </c>
      <c r="B17" s="73">
        <v>0</v>
      </c>
      <c r="C17" s="74"/>
      <c r="D17" s="88" t="s">
        <v>150</v>
      </c>
      <c r="E17" s="73">
        <v>0</v>
      </c>
      <c r="F17" s="291">
        <f>IF(B3&gt;=1,(F4*10%+B3),0)</f>
        <v>0</v>
      </c>
      <c r="DR17" s="5" t="s">
        <v>5</v>
      </c>
    </row>
    <row r="18" spans="1:122" ht="15" customHeight="1">
      <c r="A18" s="91" t="s">
        <v>172</v>
      </c>
      <c r="B18" s="77">
        <v>0</v>
      </c>
      <c r="C18" s="76"/>
      <c r="D18" s="91" t="s">
        <v>183</v>
      </c>
      <c r="E18" s="77">
        <v>0</v>
      </c>
      <c r="F18" s="291"/>
      <c r="DR18" s="5" t="s">
        <v>22</v>
      </c>
    </row>
    <row r="19" spans="1:122" ht="15" customHeight="1">
      <c r="A19" s="290" t="str">
        <f>'Tax Old Regime'!B63</f>
        <v>Income Tax Payable</v>
      </c>
      <c r="B19" s="290"/>
      <c r="C19" s="64"/>
      <c r="D19" s="65">
        <f>'Tax Old Regime'!Q63</f>
        <v>169301</v>
      </c>
      <c r="E19" s="78" t="s">
        <v>140</v>
      </c>
      <c r="F19" s="68">
        <f>'Salary Sheet'!J29</f>
        <v>40400</v>
      </c>
      <c r="DR19" s="5" t="s">
        <v>7</v>
      </c>
    </row>
    <row r="20" spans="1:122" ht="15" customHeight="1">
      <c r="A20" s="289" t="str">
        <f>"Total Rebate of (US 80C, 80CCC,80CCD(1)) =  "&amp;'Tax Old Regime'!Q31</f>
        <v>Total Rebate of (US 80C, 80CCC,80CCD(1)) =  360</v>
      </c>
      <c r="B20" s="289"/>
      <c r="C20" s="2"/>
      <c r="D20" s="47" t="str">
        <f>"Investable Amount = "&amp;(150000-'Tax Old Regime'!Q31)</f>
        <v>Investable Amount = 149640</v>
      </c>
      <c r="E20" s="2"/>
      <c r="F20" s="2"/>
      <c r="DR20" s="5" t="s">
        <v>19</v>
      </c>
    </row>
    <row r="21" spans="1:122" ht="48" customHeight="1">
      <c r="A21" s="283" t="s">
        <v>168</v>
      </c>
      <c r="B21" s="284"/>
      <c r="C21" s="284"/>
      <c r="D21" s="284"/>
      <c r="E21" s="284"/>
      <c r="F21" s="284"/>
    </row>
    <row r="576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 xr:uid="{00000000-0002-0000-0100-000000000000}">
      <formula1>H18</formula1>
    </dataValidation>
    <dataValidation type="whole" operator="lessThanOrEqual" allowBlank="1" showInputMessage="1" showErrorMessage="1" errorTitle="Sorry...!!! Not Allow" error="HRA Rebate Permissible up to Actual HRA Recieved" sqref="B3" xr:uid="{00000000-0002-0000-0100-000001000000}">
      <formula1>F19</formula1>
    </dataValidation>
    <dataValidation type="whole" operator="lessThanOrEqual" allowBlank="1" showInputMessage="1" showErrorMessage="1" errorTitle="Sorry...!!! Not Allow" error="HRA Rebate Permissible up to Actual HRA Recieved" sqref="C3:C13" xr:uid="{00000000-0002-0000-0100-000002000000}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 xr:uid="{00000000-0002-0000-0100-000003000000}">
      <formula1>G28</formula1>
    </dataValidation>
    <dataValidation type="whole" operator="lessThan" allowBlank="1" showInputMessage="1" showErrorMessage="1" error="Maximum 2 lakh allowed " sqref="B9" xr:uid="{00000000-0002-0000-0100-000004000000}">
      <formula1>200001</formula1>
    </dataValidation>
    <dataValidation type="whole" operator="lessThan" allowBlank="1" showInputMessage="1" showErrorMessage="1" sqref="E14" xr:uid="{00000000-0002-0000-0100-000005000000}">
      <formula1>10001</formula1>
    </dataValidation>
    <dataValidation type="whole" operator="lessThan" allowBlank="1" showInputMessage="1" showErrorMessage="1" error="max 5000 allowed" sqref="B4" xr:uid="{00000000-0002-0000-0100-000006000000}">
      <formula1>5001</formula1>
    </dataValidation>
    <dataValidation type="whole" operator="lessThan" allowBlank="1" showInputMessage="1" showErrorMessage="1" error="max 50000 allowed" sqref="E7" xr:uid="{00000000-0002-0000-0100-000007000000}">
      <formula1>50001</formula1>
    </dataValidation>
    <dataValidation type="whole" operator="lessThan" allowBlank="1" showInputMessage="1" showErrorMessage="1" error="max 25000 for senior citizen max 50000" sqref="E8" xr:uid="{00000000-0002-0000-0100-000008000000}">
      <formula1>50001</formula1>
    </dataValidation>
  </dataValidations>
  <hyperlinks>
    <hyperlink ref="A21" r:id="rId3" xr:uid="{00000000-0004-0000-0100-000000000000}"/>
  </hyperlinks>
  <pageMargins left="0.5" right="0.5" top="0.2" bottom="0.2" header="0" footer="0"/>
  <pageSetup paperSize="9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00FF"/>
  </sheetPr>
  <dimension ref="A1:R79"/>
  <sheetViews>
    <sheetView showGridLines="0" workbookViewId="0">
      <selection activeCell="O61" sqref="O61"/>
    </sheetView>
  </sheetViews>
  <sheetFormatPr defaultColWidth="0" defaultRowHeight="15.75" zeroHeight="1"/>
  <cols>
    <col min="1" max="1" width="3" customWidth="1" collapsed="1"/>
    <col min="2" max="2" width="3.5703125" style="8" customWidth="1" collapsed="1"/>
    <col min="3" max="3" width="4.5703125" style="9" customWidth="1" collapsed="1"/>
    <col min="4" max="5" width="9.140625" style="9" customWidth="1" collapsed="1"/>
    <col min="6" max="6" width="3.85546875" style="9" customWidth="1" collapsed="1"/>
    <col min="7" max="7" width="4.140625" style="9" customWidth="1" collapsed="1"/>
    <col min="8" max="8" width="2.7109375" style="9" customWidth="1" collapsed="1"/>
    <col min="9" max="9" width="10.5703125" style="9" customWidth="1" collapsed="1"/>
    <col min="10" max="10" width="5.140625" style="9" customWidth="1" collapsed="1"/>
    <col min="11" max="11" width="10.28515625" style="9" customWidth="1" collapsed="1"/>
    <col min="12" max="12" width="11.42578125" style="9" customWidth="1" collapsed="1"/>
    <col min="13" max="13" width="9.42578125" style="9" customWidth="1" collapsed="1"/>
    <col min="14" max="14" width="3.5703125" style="9" customWidth="1" collapsed="1"/>
    <col min="15" max="15" width="11.42578125" style="9" customWidth="1" collapsed="1"/>
    <col min="16" max="16" width="3.140625" style="10" customWidth="1" collapsed="1"/>
    <col min="17" max="17" width="14.85546875" style="11" customWidth="1" collapsed="1"/>
    <col min="18" max="18" width="2.42578125" customWidth="1" collapsed="1"/>
    <col min="19" max="16384" width="9.140625" hidden="1" collapsed="1"/>
  </cols>
  <sheetData>
    <row r="1" spans="2:17" s="14" customFormat="1" ht="18.75">
      <c r="B1" s="363" t="str">
        <f>'Salary Sheet'!C3</f>
        <v xml:space="preserve">SCHOOL NAME </v>
      </c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</row>
    <row r="2" spans="2:17" s="14" customFormat="1" ht="21" thickBot="1">
      <c r="B2" s="364" t="s">
        <v>368</v>
      </c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</row>
    <row r="3" spans="2:17" s="14" customFormat="1" ht="15" customHeight="1">
      <c r="B3" s="33">
        <v>1</v>
      </c>
      <c r="C3" s="365" t="s">
        <v>10</v>
      </c>
      <c r="D3" s="366"/>
      <c r="E3" s="372" t="str">
        <f>'Salary Sheet'!D5</f>
        <v>PARMANAND MEGHWAL</v>
      </c>
      <c r="F3" s="372"/>
      <c r="G3" s="372"/>
      <c r="H3" s="372"/>
      <c r="I3" s="372"/>
      <c r="J3" s="372"/>
      <c r="K3" s="34" t="s">
        <v>28</v>
      </c>
      <c r="L3" s="373" t="str">
        <f>'Salary Sheet'!L5</f>
        <v>HEAD MASTER</v>
      </c>
      <c r="M3" s="373"/>
      <c r="N3" s="373"/>
      <c r="O3" s="35" t="s">
        <v>27</v>
      </c>
      <c r="P3" s="367" t="str">
        <f>IF('Salary Sheet'!Q5="","",'Salary Sheet'!Q5)</f>
        <v>XXXXXXXXXX</v>
      </c>
      <c r="Q3" s="368"/>
    </row>
    <row r="4" spans="2:17" s="14" customFormat="1" ht="15" customHeight="1">
      <c r="B4" s="25">
        <v>2</v>
      </c>
      <c r="C4" s="369" t="s">
        <v>367</v>
      </c>
      <c r="D4" s="369"/>
      <c r="E4" s="294"/>
      <c r="F4" s="294"/>
      <c r="G4" s="294"/>
      <c r="H4" s="294"/>
      <c r="I4" s="294"/>
      <c r="J4" s="294"/>
      <c r="K4" s="369"/>
      <c r="L4" s="294"/>
      <c r="M4" s="294"/>
      <c r="N4" s="294"/>
      <c r="O4" s="369"/>
      <c r="P4" s="21" t="s">
        <v>11</v>
      </c>
      <c r="Q4" s="26">
        <f>IF('Salary Sheet'!H1&lt;&gt;"yes",'Salary Sheet'!O29,('Salary Sheet'!O29+'Salary Sheet'!P29))</f>
        <v>1323760</v>
      </c>
    </row>
    <row r="5" spans="2:17" s="14" customFormat="1" ht="15" customHeight="1">
      <c r="B5" s="25">
        <v>3</v>
      </c>
      <c r="C5" s="294" t="s">
        <v>115</v>
      </c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1" t="s">
        <v>11</v>
      </c>
      <c r="Q5" s="27">
        <f>'Other Deduction'!B3</f>
        <v>0</v>
      </c>
    </row>
    <row r="6" spans="2:17" s="14" customFormat="1" ht="15" customHeight="1">
      <c r="B6" s="25">
        <v>4</v>
      </c>
      <c r="C6" s="302" t="s">
        <v>29</v>
      </c>
      <c r="D6" s="302"/>
      <c r="E6" s="302"/>
      <c r="F6" s="302"/>
      <c r="G6" s="302"/>
      <c r="H6" s="302"/>
      <c r="I6" s="302"/>
      <c r="J6" s="302"/>
      <c r="K6" s="302"/>
      <c r="L6" s="302"/>
      <c r="M6" s="302"/>
      <c r="N6" s="302"/>
      <c r="O6" s="302"/>
      <c r="P6" s="21" t="s">
        <v>11</v>
      </c>
      <c r="Q6" s="27">
        <f>Q4-Q5</f>
        <v>1323760</v>
      </c>
    </row>
    <row r="7" spans="2:17" s="14" customFormat="1" ht="15" customHeight="1">
      <c r="B7" s="306">
        <v>5</v>
      </c>
      <c r="C7" s="303" t="s">
        <v>187</v>
      </c>
      <c r="D7" s="304"/>
      <c r="E7" s="304"/>
      <c r="F7" s="304"/>
      <c r="G7" s="304"/>
      <c r="H7" s="304"/>
      <c r="I7" s="304"/>
      <c r="J7" s="304"/>
      <c r="K7" s="304"/>
      <c r="L7" s="304"/>
      <c r="M7" s="371">
        <f>'Other Deduction'!B4</f>
        <v>0</v>
      </c>
      <c r="N7" s="371"/>
      <c r="O7" s="371"/>
      <c r="P7" s="351"/>
      <c r="Q7" s="352"/>
    </row>
    <row r="8" spans="2:17" s="14" customFormat="1" ht="15" customHeight="1">
      <c r="B8" s="307"/>
      <c r="C8" s="303" t="s">
        <v>72</v>
      </c>
      <c r="D8" s="304"/>
      <c r="E8" s="304"/>
      <c r="F8" s="304"/>
      <c r="G8" s="304"/>
      <c r="H8" s="304"/>
      <c r="I8" s="304"/>
      <c r="J8" s="304"/>
      <c r="K8" s="304"/>
      <c r="L8" s="304"/>
      <c r="M8" s="371">
        <f>'Other Deduction'!B5</f>
        <v>0</v>
      </c>
      <c r="N8" s="371"/>
      <c r="O8" s="371"/>
      <c r="P8" s="355"/>
      <c r="Q8" s="356"/>
    </row>
    <row r="9" spans="2:17" s="14" customFormat="1" ht="15" customHeight="1">
      <c r="B9" s="308"/>
      <c r="C9" s="303" t="s">
        <v>164</v>
      </c>
      <c r="D9" s="304"/>
      <c r="E9" s="304"/>
      <c r="F9" s="304"/>
      <c r="G9" s="304"/>
      <c r="H9" s="304"/>
      <c r="I9" s="304"/>
      <c r="J9" s="304"/>
      <c r="K9" s="304"/>
      <c r="L9" s="304"/>
      <c r="M9" s="371">
        <f>IF(Q6&lt;50000,Q6,50000)</f>
        <v>50000</v>
      </c>
      <c r="N9" s="371"/>
      <c r="O9" s="371"/>
      <c r="P9" s="21" t="s">
        <v>11</v>
      </c>
      <c r="Q9" s="27">
        <f>SUM(M7:O9)</f>
        <v>50000</v>
      </c>
    </row>
    <row r="10" spans="2:17" s="14" customFormat="1" ht="15" customHeight="1">
      <c r="B10" s="25">
        <v>6</v>
      </c>
      <c r="C10" s="370" t="s">
        <v>12</v>
      </c>
      <c r="D10" s="370"/>
      <c r="E10" s="370"/>
      <c r="F10" s="370"/>
      <c r="G10" s="370"/>
      <c r="H10" s="370"/>
      <c r="I10" s="370"/>
      <c r="J10" s="370"/>
      <c r="K10" s="370"/>
      <c r="L10" s="370"/>
      <c r="M10" s="370"/>
      <c r="N10" s="370"/>
      <c r="O10" s="370"/>
      <c r="P10" s="21" t="s">
        <v>11</v>
      </c>
      <c r="Q10" s="27">
        <f>Q6-Q9</f>
        <v>1273760</v>
      </c>
    </row>
    <row r="11" spans="2:17" s="14" customFormat="1" ht="15" customHeight="1">
      <c r="B11" s="374">
        <v>7</v>
      </c>
      <c r="C11" s="294" t="s">
        <v>30</v>
      </c>
      <c r="D11" s="294"/>
      <c r="E11" s="294"/>
      <c r="F11" s="294"/>
      <c r="G11" s="294"/>
      <c r="H11" s="294"/>
      <c r="I11" s="294"/>
      <c r="J11" s="294"/>
      <c r="K11" s="370" t="s">
        <v>31</v>
      </c>
      <c r="L11" s="370"/>
      <c r="M11" s="371">
        <f>'Other Deduction'!B6</f>
        <v>0</v>
      </c>
      <c r="N11" s="371"/>
      <c r="O11" s="371"/>
      <c r="P11" s="383"/>
      <c r="Q11" s="384"/>
    </row>
    <row r="12" spans="2:17" s="14" customFormat="1" ht="15" customHeight="1">
      <c r="B12" s="374"/>
      <c r="C12" s="378" t="s">
        <v>32</v>
      </c>
      <c r="D12" s="379"/>
      <c r="E12" s="360" t="s">
        <v>86</v>
      </c>
      <c r="F12" s="361"/>
      <c r="G12" s="362"/>
      <c r="H12" s="385" t="s">
        <v>13</v>
      </c>
      <c r="I12" s="385"/>
      <c r="J12" s="385"/>
      <c r="K12" s="370" t="s">
        <v>33</v>
      </c>
      <c r="L12" s="370"/>
      <c r="M12" s="370" t="s">
        <v>63</v>
      </c>
      <c r="N12" s="370"/>
      <c r="O12" s="370"/>
      <c r="P12" s="383"/>
      <c r="Q12" s="384"/>
    </row>
    <row r="13" spans="2:17" s="14" customFormat="1" ht="15" customHeight="1">
      <c r="B13" s="374"/>
      <c r="C13" s="380"/>
      <c r="D13" s="381"/>
      <c r="E13" s="375">
        <f>ROUND(M11*0.3,0)</f>
        <v>0</v>
      </c>
      <c r="F13" s="376"/>
      <c r="G13" s="377"/>
      <c r="H13" s="371">
        <f>IF(('Salary Sheet'!X29+'Other Deduction'!B9)&gt;200000,200000,('Salary Sheet'!X29+'Other Deduction'!B9))</f>
        <v>0</v>
      </c>
      <c r="I13" s="371"/>
      <c r="J13" s="371"/>
      <c r="K13" s="371">
        <f>'Other Deduction'!B7</f>
        <v>0</v>
      </c>
      <c r="L13" s="371"/>
      <c r="M13" s="371">
        <f>E13+H13+K13</f>
        <v>0</v>
      </c>
      <c r="N13" s="371"/>
      <c r="O13" s="371"/>
      <c r="P13" s="383"/>
      <c r="Q13" s="384"/>
    </row>
    <row r="14" spans="2:17" s="14" customFormat="1" ht="15" customHeight="1">
      <c r="B14" s="25"/>
      <c r="C14" s="370" t="s">
        <v>34</v>
      </c>
      <c r="D14" s="370"/>
      <c r="E14" s="370"/>
      <c r="F14" s="370"/>
      <c r="G14" s="370"/>
      <c r="H14" s="370"/>
      <c r="I14" s="370"/>
      <c r="J14" s="370"/>
      <c r="K14" s="370"/>
      <c r="L14" s="370"/>
      <c r="M14" s="370"/>
      <c r="N14" s="370"/>
      <c r="O14" s="370"/>
      <c r="P14" s="21" t="s">
        <v>11</v>
      </c>
      <c r="Q14" s="27">
        <f>M11-M13</f>
        <v>0</v>
      </c>
    </row>
    <row r="15" spans="2:17" s="14" customFormat="1" ht="15" customHeight="1">
      <c r="B15" s="25">
        <v>8</v>
      </c>
      <c r="C15" s="386" t="s">
        <v>64</v>
      </c>
      <c r="D15" s="387"/>
      <c r="E15" s="387"/>
      <c r="F15" s="387"/>
      <c r="G15" s="387"/>
      <c r="H15" s="387"/>
      <c r="I15" s="387"/>
      <c r="J15" s="387"/>
      <c r="K15" s="387"/>
      <c r="L15" s="387"/>
      <c r="M15" s="387"/>
      <c r="N15" s="387"/>
      <c r="O15" s="388"/>
      <c r="P15" s="21" t="s">
        <v>11</v>
      </c>
      <c r="Q15" s="27">
        <f>Q10+Q14</f>
        <v>1273760</v>
      </c>
    </row>
    <row r="16" spans="2:17" s="14" customFormat="1" ht="15" customHeight="1">
      <c r="B16" s="25">
        <v>9</v>
      </c>
      <c r="C16" s="294" t="s">
        <v>26</v>
      </c>
      <c r="D16" s="294"/>
      <c r="E16" s="294"/>
      <c r="F16" s="294"/>
      <c r="G16" s="294"/>
      <c r="H16" s="294"/>
      <c r="I16" s="294"/>
      <c r="J16" s="294"/>
      <c r="K16" s="294"/>
      <c r="L16" s="294"/>
      <c r="M16" s="294"/>
      <c r="N16" s="294"/>
      <c r="O16" s="294"/>
      <c r="P16" s="21" t="s">
        <v>11</v>
      </c>
      <c r="Q16" s="27">
        <f>'Other Deduction'!E3+'Other Deduction'!E4</f>
        <v>0</v>
      </c>
    </row>
    <row r="17" spans="2:17" s="14" customFormat="1" ht="15" customHeight="1">
      <c r="B17" s="25">
        <v>10</v>
      </c>
      <c r="C17" s="294" t="s">
        <v>35</v>
      </c>
      <c r="D17" s="294"/>
      <c r="E17" s="294"/>
      <c r="F17" s="294"/>
      <c r="G17" s="294"/>
      <c r="H17" s="294"/>
      <c r="I17" s="294"/>
      <c r="J17" s="294"/>
      <c r="K17" s="294"/>
      <c r="L17" s="294"/>
      <c r="M17" s="294"/>
      <c r="N17" s="294"/>
      <c r="O17" s="294"/>
      <c r="P17" s="21" t="s">
        <v>11</v>
      </c>
      <c r="Q17" s="26">
        <f>Q15+Q16</f>
        <v>1273760</v>
      </c>
    </row>
    <row r="18" spans="2:17" s="14" customFormat="1" ht="15" customHeight="1">
      <c r="B18" s="306">
        <v>11</v>
      </c>
      <c r="C18" s="295" t="s">
        <v>116</v>
      </c>
      <c r="D18" s="295"/>
      <c r="E18" s="295"/>
      <c r="F18" s="295"/>
      <c r="G18" s="295"/>
      <c r="H18" s="295"/>
      <c r="I18" s="295"/>
      <c r="J18" s="295"/>
      <c r="K18" s="295"/>
      <c r="L18" s="295"/>
      <c r="M18" s="295"/>
      <c r="N18" s="295"/>
      <c r="O18" s="295"/>
      <c r="P18" s="295"/>
      <c r="Q18" s="309"/>
    </row>
    <row r="19" spans="2:17" s="14" customFormat="1" ht="15" customHeight="1">
      <c r="B19" s="307"/>
      <c r="C19" s="344" t="s">
        <v>102</v>
      </c>
      <c r="D19" s="344"/>
      <c r="E19" s="344"/>
      <c r="F19" s="344"/>
      <c r="G19" s="344"/>
      <c r="H19" s="344"/>
      <c r="I19" s="344"/>
      <c r="J19" s="344"/>
      <c r="K19" s="344"/>
      <c r="L19" s="344"/>
      <c r="M19" s="344"/>
      <c r="N19" s="344"/>
      <c r="O19" s="344"/>
      <c r="P19" s="344"/>
      <c r="Q19" s="345"/>
    </row>
    <row r="20" spans="2:17" s="14" customFormat="1" ht="15" customHeight="1">
      <c r="B20" s="307"/>
      <c r="C20" s="6" t="s">
        <v>36</v>
      </c>
      <c r="D20" s="294" t="s">
        <v>73</v>
      </c>
      <c r="E20" s="294"/>
      <c r="F20" s="294"/>
      <c r="G20" s="294"/>
      <c r="H20" s="21" t="s">
        <v>11</v>
      </c>
      <c r="I20" s="12">
        <f>'Salary Sheet'!R29</f>
        <v>0</v>
      </c>
      <c r="J20" s="6" t="s">
        <v>39</v>
      </c>
      <c r="K20" s="346" t="s">
        <v>110</v>
      </c>
      <c r="L20" s="346"/>
      <c r="M20" s="346"/>
      <c r="N20" s="21" t="s">
        <v>11</v>
      </c>
      <c r="O20" s="67">
        <f>IF('Salary Sheet'!H1&lt;&gt;"no",'Salary Sheet'!P29-Q33,0)</f>
        <v>0</v>
      </c>
      <c r="P20" s="351"/>
      <c r="Q20" s="352"/>
    </row>
    <row r="21" spans="2:17" s="14" customFormat="1" ht="15" customHeight="1">
      <c r="B21" s="307"/>
      <c r="C21" s="6" t="s">
        <v>38</v>
      </c>
      <c r="D21" s="294" t="s">
        <v>74</v>
      </c>
      <c r="E21" s="294"/>
      <c r="F21" s="294"/>
      <c r="G21" s="294"/>
      <c r="H21" s="21" t="s">
        <v>11</v>
      </c>
      <c r="I21" s="12">
        <f>'Salary Sheet'!U29+'Other Deduction'!B10</f>
        <v>0</v>
      </c>
      <c r="J21" s="6" t="s">
        <v>42</v>
      </c>
      <c r="K21" s="347" t="s">
        <v>40</v>
      </c>
      <c r="L21" s="347"/>
      <c r="M21" s="347"/>
      <c r="N21" s="21" t="s">
        <v>11</v>
      </c>
      <c r="O21" s="12">
        <f>'Other Deduction'!E6</f>
        <v>0</v>
      </c>
      <c r="P21" s="353"/>
      <c r="Q21" s="354"/>
    </row>
    <row r="22" spans="2:17" s="14" customFormat="1" ht="15" customHeight="1">
      <c r="B22" s="307"/>
      <c r="C22" s="6" t="s">
        <v>41</v>
      </c>
      <c r="D22" s="294" t="s">
        <v>75</v>
      </c>
      <c r="E22" s="294"/>
      <c r="F22" s="294"/>
      <c r="G22" s="294"/>
      <c r="H22" s="21" t="s">
        <v>11</v>
      </c>
      <c r="I22" s="12">
        <f>'Other Deduction'!B14</f>
        <v>0</v>
      </c>
      <c r="J22" s="6" t="s">
        <v>44</v>
      </c>
      <c r="K22" s="347" t="s">
        <v>16</v>
      </c>
      <c r="L22" s="347"/>
      <c r="M22" s="347"/>
      <c r="N22" s="21" t="s">
        <v>11</v>
      </c>
      <c r="O22" s="13">
        <f>'Other Deduction'!B15</f>
        <v>0</v>
      </c>
      <c r="P22" s="353"/>
      <c r="Q22" s="354"/>
    </row>
    <row r="23" spans="2:17" s="14" customFormat="1" ht="15" customHeight="1">
      <c r="B23" s="307"/>
      <c r="C23" s="6" t="s">
        <v>43</v>
      </c>
      <c r="D23" s="294" t="s">
        <v>76</v>
      </c>
      <c r="E23" s="294"/>
      <c r="F23" s="294"/>
      <c r="G23" s="294"/>
      <c r="H23" s="21" t="s">
        <v>11</v>
      </c>
      <c r="I23" s="12">
        <f>'Other Deduction'!B16</f>
        <v>0</v>
      </c>
      <c r="J23" s="6" t="s">
        <v>46</v>
      </c>
      <c r="K23" s="347" t="s">
        <v>103</v>
      </c>
      <c r="L23" s="347"/>
      <c r="M23" s="347"/>
      <c r="N23" s="21" t="s">
        <v>11</v>
      </c>
      <c r="O23" s="13">
        <f>'Other Deduction'!B12</f>
        <v>0</v>
      </c>
      <c r="P23" s="353"/>
      <c r="Q23" s="354"/>
    </row>
    <row r="24" spans="2:17" s="14" customFormat="1" ht="15" customHeight="1">
      <c r="B24" s="307"/>
      <c r="C24" s="6" t="s">
        <v>45</v>
      </c>
      <c r="D24" s="294" t="s">
        <v>77</v>
      </c>
      <c r="E24" s="294"/>
      <c r="F24" s="294"/>
      <c r="G24" s="294"/>
      <c r="H24" s="21" t="s">
        <v>11</v>
      </c>
      <c r="I24" s="12">
        <f>'Other Deduction'!B17</f>
        <v>0</v>
      </c>
      <c r="J24" s="6" t="s">
        <v>48</v>
      </c>
      <c r="K24" s="347" t="s">
        <v>106</v>
      </c>
      <c r="L24" s="347"/>
      <c r="M24" s="347"/>
      <c r="N24" s="21" t="s">
        <v>11</v>
      </c>
      <c r="O24" s="12">
        <f>'Other Deduction'!E15</f>
        <v>0</v>
      </c>
      <c r="P24" s="353"/>
      <c r="Q24" s="354"/>
    </row>
    <row r="25" spans="2:17" s="14" customFormat="1" ht="15" customHeight="1">
      <c r="B25" s="307"/>
      <c r="C25" s="6" t="s">
        <v>47</v>
      </c>
      <c r="D25" s="294" t="s">
        <v>78</v>
      </c>
      <c r="E25" s="294"/>
      <c r="F25" s="294"/>
      <c r="G25" s="294"/>
      <c r="H25" s="21" t="s">
        <v>11</v>
      </c>
      <c r="I25" s="12">
        <f>IF('Salary Sheet'!H1&lt;&gt;"yes",'Salary Sheet'!P29,0)</f>
        <v>0</v>
      </c>
      <c r="J25" s="6" t="s">
        <v>50</v>
      </c>
      <c r="K25" s="347" t="s">
        <v>105</v>
      </c>
      <c r="L25" s="347"/>
      <c r="M25" s="347"/>
      <c r="N25" s="21" t="s">
        <v>11</v>
      </c>
      <c r="O25" s="12">
        <f>'Other Deduction'!E16</f>
        <v>0</v>
      </c>
      <c r="P25" s="353"/>
      <c r="Q25" s="354"/>
    </row>
    <row r="26" spans="2:17" s="14" customFormat="1" ht="15" customHeight="1">
      <c r="B26" s="307"/>
      <c r="C26" s="6" t="s">
        <v>49</v>
      </c>
      <c r="D26" s="303" t="s">
        <v>111</v>
      </c>
      <c r="E26" s="304"/>
      <c r="F26" s="304"/>
      <c r="G26" s="305"/>
      <c r="H26" s="21" t="s">
        <v>11</v>
      </c>
      <c r="I26" s="13">
        <f>'Salary Sheet'!V29</f>
        <v>360</v>
      </c>
      <c r="J26" s="6" t="s">
        <v>52</v>
      </c>
      <c r="K26" s="294" t="s">
        <v>104</v>
      </c>
      <c r="L26" s="294"/>
      <c r="M26" s="294"/>
      <c r="N26" s="21" t="s">
        <v>11</v>
      </c>
      <c r="O26" s="12">
        <f>'Other Deduction'!B11</f>
        <v>0</v>
      </c>
      <c r="P26" s="353"/>
      <c r="Q26" s="354"/>
    </row>
    <row r="27" spans="2:17" s="14" customFormat="1" ht="15" customHeight="1">
      <c r="B27" s="307"/>
      <c r="C27" s="6" t="s">
        <v>51</v>
      </c>
      <c r="D27" s="294" t="s">
        <v>9</v>
      </c>
      <c r="E27" s="294"/>
      <c r="F27" s="294"/>
      <c r="G27" s="294"/>
      <c r="H27" s="21" t="s">
        <v>11</v>
      </c>
      <c r="I27" s="13">
        <f>'Other Deduction'!B13</f>
        <v>0</v>
      </c>
      <c r="J27" s="6" t="s">
        <v>142</v>
      </c>
      <c r="K27" s="294" t="s">
        <v>137</v>
      </c>
      <c r="L27" s="294"/>
      <c r="M27" s="294"/>
      <c r="N27" s="21" t="s">
        <v>11</v>
      </c>
      <c r="O27" s="12">
        <f>'Other Deduction'!E5</f>
        <v>0</v>
      </c>
      <c r="P27" s="353"/>
      <c r="Q27" s="354"/>
    </row>
    <row r="28" spans="2:17" s="14" customFormat="1" ht="15" customHeight="1">
      <c r="B28" s="307"/>
      <c r="C28" s="6" t="s">
        <v>53</v>
      </c>
      <c r="D28" s="294" t="s">
        <v>87</v>
      </c>
      <c r="E28" s="294"/>
      <c r="F28" s="294"/>
      <c r="G28" s="294"/>
      <c r="H28" s="21" t="s">
        <v>11</v>
      </c>
      <c r="I28" s="12">
        <f>'Salary Sheet'!W29+'Other Deduction'!B8</f>
        <v>0</v>
      </c>
      <c r="J28" s="6" t="s">
        <v>186</v>
      </c>
      <c r="K28" s="294" t="s">
        <v>143</v>
      </c>
      <c r="L28" s="294"/>
      <c r="M28" s="294"/>
      <c r="N28" s="21" t="s">
        <v>11</v>
      </c>
      <c r="O28" s="12">
        <f>'Other Deduction'!B18</f>
        <v>0</v>
      </c>
      <c r="P28" s="353"/>
      <c r="Q28" s="354"/>
    </row>
    <row r="29" spans="2:17" s="14" customFormat="1" ht="15" customHeight="1">
      <c r="B29" s="307"/>
      <c r="C29" s="6" t="s">
        <v>37</v>
      </c>
      <c r="D29" s="294"/>
      <c r="E29" s="294"/>
      <c r="F29" s="294"/>
      <c r="G29" s="294"/>
      <c r="H29" s="21"/>
      <c r="I29" s="12"/>
      <c r="J29" s="6"/>
      <c r="K29" s="360" t="s">
        <v>189</v>
      </c>
      <c r="L29" s="361"/>
      <c r="M29" s="362"/>
      <c r="N29" s="21"/>
      <c r="O29" s="93"/>
      <c r="P29" s="353"/>
      <c r="Q29" s="354"/>
    </row>
    <row r="30" spans="2:17" s="14" customFormat="1" ht="15" customHeight="1">
      <c r="B30" s="307"/>
      <c r="C30" s="348" t="s">
        <v>144</v>
      </c>
      <c r="D30" s="349"/>
      <c r="E30" s="349"/>
      <c r="F30" s="349"/>
      <c r="G30" s="349"/>
      <c r="H30" s="349"/>
      <c r="I30" s="349"/>
      <c r="J30" s="349"/>
      <c r="K30" s="349"/>
      <c r="L30" s="349"/>
      <c r="M30" s="350"/>
      <c r="N30" s="21" t="s">
        <v>11</v>
      </c>
      <c r="O30" s="97">
        <f>SUM(I20:I29)+SUM(O20:O29)</f>
        <v>360</v>
      </c>
      <c r="P30" s="355"/>
      <c r="Q30" s="356"/>
    </row>
    <row r="31" spans="2:17" s="14" customFormat="1" ht="15" customHeight="1">
      <c r="B31" s="307"/>
      <c r="C31" s="302" t="s">
        <v>101</v>
      </c>
      <c r="D31" s="302"/>
      <c r="E31" s="302"/>
      <c r="F31" s="302"/>
      <c r="G31" s="302"/>
      <c r="H31" s="302"/>
      <c r="I31" s="302"/>
      <c r="J31" s="302"/>
      <c r="K31" s="302"/>
      <c r="L31" s="302"/>
      <c r="M31" s="302"/>
      <c r="N31" s="302"/>
      <c r="O31" s="302"/>
      <c r="P31" s="21" t="s">
        <v>11</v>
      </c>
      <c r="Q31" s="26">
        <f>IF(O30&lt;150001,ROUND(O30,0),150000)</f>
        <v>360</v>
      </c>
    </row>
    <row r="32" spans="2:17" s="14" customFormat="1" ht="15" customHeight="1">
      <c r="B32" s="307"/>
      <c r="C32" s="357" t="s">
        <v>119</v>
      </c>
      <c r="D32" s="358"/>
      <c r="E32" s="358"/>
      <c r="F32" s="358"/>
      <c r="G32" s="358"/>
      <c r="H32" s="358"/>
      <c r="I32" s="358"/>
      <c r="J32" s="358"/>
      <c r="K32" s="358"/>
      <c r="L32" s="358"/>
      <c r="M32" s="358"/>
      <c r="N32" s="358"/>
      <c r="O32" s="359"/>
      <c r="P32" s="21"/>
      <c r="Q32" s="66">
        <f>IF('Salary Sheet'!H1&lt;&gt;"no",'Salary Sheet'!P29,0)</f>
        <v>0</v>
      </c>
    </row>
    <row r="33" spans="2:17" s="14" customFormat="1" ht="15" customHeight="1">
      <c r="B33" s="307"/>
      <c r="C33" s="299" t="s">
        <v>118</v>
      </c>
      <c r="D33" s="300"/>
      <c r="E33" s="300"/>
      <c r="F33" s="300"/>
      <c r="G33" s="300"/>
      <c r="H33" s="300"/>
      <c r="I33" s="300"/>
      <c r="J33" s="300"/>
      <c r="K33" s="300"/>
      <c r="L33" s="300"/>
      <c r="M33" s="300"/>
      <c r="N33" s="300"/>
      <c r="O33" s="301"/>
      <c r="P33" s="21" t="s">
        <v>11</v>
      </c>
      <c r="Q33" s="27">
        <f>'Other Deduction'!E7</f>
        <v>0</v>
      </c>
    </row>
    <row r="34" spans="2:17" s="14" customFormat="1" ht="15" customHeight="1">
      <c r="B34" s="308"/>
      <c r="C34" s="302" t="s">
        <v>109</v>
      </c>
      <c r="D34" s="302"/>
      <c r="E34" s="302"/>
      <c r="F34" s="302"/>
      <c r="G34" s="302"/>
      <c r="H34" s="302"/>
      <c r="I34" s="302"/>
      <c r="J34" s="302"/>
      <c r="K34" s="302"/>
      <c r="L34" s="302"/>
      <c r="M34" s="302"/>
      <c r="N34" s="302"/>
      <c r="O34" s="302"/>
      <c r="P34" s="21" t="s">
        <v>11</v>
      </c>
      <c r="Q34" s="26">
        <f>SUM(Q31:Q33)</f>
        <v>360</v>
      </c>
    </row>
    <row r="35" spans="2:17" s="14" customFormat="1" ht="15" customHeight="1">
      <c r="B35" s="306">
        <v>12</v>
      </c>
      <c r="C35" s="295" t="s">
        <v>117</v>
      </c>
      <c r="D35" s="295"/>
      <c r="E35" s="295"/>
      <c r="F35" s="295"/>
      <c r="G35" s="295"/>
      <c r="H35" s="295"/>
      <c r="I35" s="295"/>
      <c r="J35" s="295"/>
      <c r="K35" s="295"/>
      <c r="L35" s="295"/>
      <c r="M35" s="295"/>
      <c r="N35" s="295"/>
      <c r="O35" s="295"/>
      <c r="P35" s="295"/>
      <c r="Q35" s="309"/>
    </row>
    <row r="36" spans="2:17" s="14" customFormat="1" ht="15" customHeight="1">
      <c r="B36" s="307"/>
      <c r="C36" s="310" t="s">
        <v>155</v>
      </c>
      <c r="D36" s="311"/>
      <c r="E36" s="311"/>
      <c r="F36" s="311"/>
      <c r="G36" s="311"/>
      <c r="H36" s="311"/>
      <c r="I36" s="311"/>
      <c r="J36" s="311"/>
      <c r="K36" s="311"/>
      <c r="L36" s="311"/>
      <c r="M36" s="311"/>
      <c r="N36" s="311"/>
      <c r="O36" s="312"/>
      <c r="P36" s="21" t="s">
        <v>11</v>
      </c>
      <c r="Q36" s="27">
        <f>'Other Deduction'!E8</f>
        <v>0</v>
      </c>
    </row>
    <row r="37" spans="2:17" s="14" customFormat="1" ht="15" customHeight="1">
      <c r="B37" s="307"/>
      <c r="C37" s="294" t="s">
        <v>156</v>
      </c>
      <c r="D37" s="294"/>
      <c r="E37" s="294"/>
      <c r="F37" s="294"/>
      <c r="G37" s="294"/>
      <c r="H37" s="294"/>
      <c r="I37" s="294"/>
      <c r="J37" s="294"/>
      <c r="K37" s="294"/>
      <c r="L37" s="294"/>
      <c r="M37" s="294"/>
      <c r="N37" s="294"/>
      <c r="O37" s="294"/>
      <c r="P37" s="21" t="s">
        <v>11</v>
      </c>
      <c r="Q37" s="27">
        <f>'Other Deduction'!E9</f>
        <v>0</v>
      </c>
    </row>
    <row r="38" spans="2:17" s="14" customFormat="1" ht="15" customHeight="1">
      <c r="B38" s="307"/>
      <c r="C38" s="294" t="s">
        <v>167</v>
      </c>
      <c r="D38" s="294"/>
      <c r="E38" s="294"/>
      <c r="F38" s="294"/>
      <c r="G38" s="294"/>
      <c r="H38" s="294"/>
      <c r="I38" s="294"/>
      <c r="J38" s="294"/>
      <c r="K38" s="294"/>
      <c r="L38" s="294"/>
      <c r="M38" s="294"/>
      <c r="N38" s="294"/>
      <c r="O38" s="294"/>
      <c r="P38" s="21" t="s">
        <v>11</v>
      </c>
      <c r="Q38" s="27">
        <f>'Other Deduction'!E10</f>
        <v>0</v>
      </c>
    </row>
    <row r="39" spans="2:17" s="14" customFormat="1" ht="15" customHeight="1">
      <c r="B39" s="307"/>
      <c r="C39" s="294" t="s">
        <v>130</v>
      </c>
      <c r="D39" s="294"/>
      <c r="E39" s="294"/>
      <c r="F39" s="294"/>
      <c r="G39" s="294"/>
      <c r="H39" s="294"/>
      <c r="I39" s="294"/>
      <c r="J39" s="294"/>
      <c r="K39" s="294"/>
      <c r="L39" s="294"/>
      <c r="M39" s="294"/>
      <c r="N39" s="294"/>
      <c r="O39" s="294"/>
      <c r="P39" s="21" t="s">
        <v>11</v>
      </c>
      <c r="Q39" s="27">
        <f>'Other Deduction'!E11</f>
        <v>0</v>
      </c>
    </row>
    <row r="40" spans="2:17" s="14" customFormat="1" ht="15" customHeight="1">
      <c r="B40" s="307"/>
      <c r="C40" s="294" t="s">
        <v>131</v>
      </c>
      <c r="D40" s="294"/>
      <c r="E40" s="294"/>
      <c r="F40" s="294"/>
      <c r="G40" s="294"/>
      <c r="H40" s="294"/>
      <c r="I40" s="294"/>
      <c r="J40" s="294"/>
      <c r="K40" s="294"/>
      <c r="L40" s="294"/>
      <c r="M40" s="294"/>
      <c r="N40" s="294"/>
      <c r="O40" s="294"/>
      <c r="P40" s="21" t="s">
        <v>11</v>
      </c>
      <c r="Q40" s="27">
        <f>'Other Deduction'!E12</f>
        <v>0</v>
      </c>
    </row>
    <row r="41" spans="2:17" s="14" customFormat="1" ht="15" customHeight="1">
      <c r="B41" s="307"/>
      <c r="C41" s="310" t="s">
        <v>132</v>
      </c>
      <c r="D41" s="311"/>
      <c r="E41" s="311"/>
      <c r="F41" s="311"/>
      <c r="G41" s="311"/>
      <c r="H41" s="311"/>
      <c r="I41" s="311"/>
      <c r="J41" s="311"/>
      <c r="K41" s="311"/>
      <c r="L41" s="311"/>
      <c r="M41" s="311"/>
      <c r="N41" s="311"/>
      <c r="O41" s="312"/>
      <c r="P41" s="21" t="s">
        <v>11</v>
      </c>
      <c r="Q41" s="27">
        <f>'Other Deduction'!E13</f>
        <v>0</v>
      </c>
    </row>
    <row r="42" spans="2:17" s="14" customFormat="1" ht="15" customHeight="1">
      <c r="B42" s="307"/>
      <c r="C42" s="303" t="s">
        <v>157</v>
      </c>
      <c r="D42" s="304"/>
      <c r="E42" s="304"/>
      <c r="F42" s="304"/>
      <c r="G42" s="304"/>
      <c r="H42" s="304"/>
      <c r="I42" s="304"/>
      <c r="J42" s="304"/>
      <c r="K42" s="304"/>
      <c r="L42" s="304"/>
      <c r="M42" s="304"/>
      <c r="N42" s="304"/>
      <c r="O42" s="305"/>
      <c r="P42" s="21" t="s">
        <v>11</v>
      </c>
      <c r="Q42" s="27">
        <f>IF('Salary Sheet'!AD1&lt;&gt;"Yes",IF('Other Deduction'!E3&lt;50001,'Other Deduction'!E3,50000),IF('Other Deduction'!E3&lt;10001,'Other Deduction'!E3,10000))</f>
        <v>0</v>
      </c>
    </row>
    <row r="43" spans="2:17" s="14" customFormat="1" ht="15" customHeight="1">
      <c r="B43" s="307"/>
      <c r="C43" s="303" t="s">
        <v>107</v>
      </c>
      <c r="D43" s="304"/>
      <c r="E43" s="304"/>
      <c r="F43" s="304"/>
      <c r="G43" s="304"/>
      <c r="H43" s="304"/>
      <c r="I43" s="304"/>
      <c r="J43" s="304"/>
      <c r="K43" s="304"/>
      <c r="L43" s="304"/>
      <c r="M43" s="304"/>
      <c r="N43" s="304"/>
      <c r="O43" s="305"/>
      <c r="P43" s="21" t="s">
        <v>11</v>
      </c>
      <c r="Q43" s="27">
        <f>'Other Deduction'!E14</f>
        <v>0</v>
      </c>
    </row>
    <row r="44" spans="2:17" s="14" customFormat="1" ht="15" customHeight="1">
      <c r="B44" s="308"/>
      <c r="C44" s="302" t="s">
        <v>54</v>
      </c>
      <c r="D44" s="302"/>
      <c r="E44" s="302"/>
      <c r="F44" s="302"/>
      <c r="G44" s="302"/>
      <c r="H44" s="302"/>
      <c r="I44" s="302"/>
      <c r="J44" s="302"/>
      <c r="K44" s="302"/>
      <c r="L44" s="302"/>
      <c r="M44" s="302"/>
      <c r="N44" s="302"/>
      <c r="O44" s="302"/>
      <c r="P44" s="21" t="s">
        <v>11</v>
      </c>
      <c r="Q44" s="28">
        <f>SUM(Q36:Q43)</f>
        <v>0</v>
      </c>
    </row>
    <row r="45" spans="2:17" s="14" customFormat="1" ht="15" customHeight="1">
      <c r="B45" s="25">
        <v>13</v>
      </c>
      <c r="C45" s="295" t="s">
        <v>113</v>
      </c>
      <c r="D45" s="295"/>
      <c r="E45" s="295"/>
      <c r="F45" s="295"/>
      <c r="G45" s="295"/>
      <c r="H45" s="295"/>
      <c r="I45" s="295"/>
      <c r="J45" s="295"/>
      <c r="K45" s="295"/>
      <c r="L45" s="295"/>
      <c r="M45" s="295"/>
      <c r="N45" s="295"/>
      <c r="O45" s="295"/>
      <c r="P45" s="21" t="s">
        <v>11</v>
      </c>
      <c r="Q45" s="27">
        <f>Q34+Q44</f>
        <v>360</v>
      </c>
    </row>
    <row r="46" spans="2:17" s="14" customFormat="1" ht="15" customHeight="1">
      <c r="B46" s="25">
        <v>14</v>
      </c>
      <c r="C46" s="294" t="s">
        <v>65</v>
      </c>
      <c r="D46" s="294"/>
      <c r="E46" s="294"/>
      <c r="F46" s="294"/>
      <c r="G46" s="294"/>
      <c r="H46" s="294"/>
      <c r="I46" s="294"/>
      <c r="J46" s="294"/>
      <c r="K46" s="294"/>
      <c r="L46" s="294"/>
      <c r="M46" s="294"/>
      <c r="N46" s="294"/>
      <c r="O46" s="294"/>
      <c r="P46" s="21" t="s">
        <v>11</v>
      </c>
      <c r="Q46" s="27">
        <f>(Q17-Q45)</f>
        <v>1273400</v>
      </c>
    </row>
    <row r="47" spans="2:17" s="14" customFormat="1">
      <c r="B47" s="25">
        <v>15</v>
      </c>
      <c r="C47" s="295" t="s">
        <v>146</v>
      </c>
      <c r="D47" s="295"/>
      <c r="E47" s="295"/>
      <c r="F47" s="295"/>
      <c r="G47" s="295"/>
      <c r="H47" s="295"/>
      <c r="I47" s="295"/>
      <c r="J47" s="295"/>
      <c r="K47" s="295"/>
      <c r="L47" s="295"/>
      <c r="M47" s="295"/>
      <c r="N47" s="295"/>
      <c r="O47" s="295"/>
      <c r="P47" s="21" t="s">
        <v>11</v>
      </c>
      <c r="Q47" s="26">
        <f>ROUND(Q46,-1)</f>
        <v>1273400</v>
      </c>
    </row>
    <row r="48" spans="2:17" s="14" customFormat="1" ht="15" customHeight="1">
      <c r="B48" s="306">
        <v>16</v>
      </c>
      <c r="C48" s="294" t="s">
        <v>55</v>
      </c>
      <c r="D48" s="294"/>
      <c r="E48" s="294"/>
      <c r="F48" s="294"/>
      <c r="G48" s="294"/>
      <c r="H48" s="294"/>
      <c r="I48" s="294"/>
      <c r="J48" s="294"/>
      <c r="K48" s="294"/>
      <c r="L48" s="294"/>
      <c r="M48" s="294"/>
      <c r="N48" s="294"/>
      <c r="O48" s="294"/>
      <c r="P48" s="294"/>
      <c r="Q48" s="319"/>
    </row>
    <row r="49" spans="2:17" s="14" customFormat="1" ht="15" customHeight="1">
      <c r="B49" s="307"/>
      <c r="C49" s="320" t="s">
        <v>81</v>
      </c>
      <c r="D49" s="320"/>
      <c r="E49" s="320"/>
      <c r="F49" s="320"/>
      <c r="G49" s="320"/>
      <c r="H49" s="320" t="s">
        <v>96</v>
      </c>
      <c r="I49" s="320"/>
      <c r="J49" s="320"/>
      <c r="K49" s="320"/>
      <c r="L49" s="321" t="s">
        <v>112</v>
      </c>
      <c r="M49" s="322"/>
      <c r="N49" s="322"/>
      <c r="O49" s="323"/>
      <c r="P49" s="7"/>
      <c r="Q49" s="29"/>
    </row>
    <row r="50" spans="2:17" s="14" customFormat="1" ht="15" customHeight="1">
      <c r="B50" s="307"/>
      <c r="C50" s="296" t="s">
        <v>82</v>
      </c>
      <c r="D50" s="297"/>
      <c r="E50" s="298"/>
      <c r="F50" s="293" t="s">
        <v>56</v>
      </c>
      <c r="G50" s="293"/>
      <c r="H50" s="296" t="s">
        <v>97</v>
      </c>
      <c r="I50" s="297"/>
      <c r="J50" s="298"/>
      <c r="K50" s="20" t="s">
        <v>56</v>
      </c>
      <c r="L50" s="296" t="s">
        <v>97</v>
      </c>
      <c r="M50" s="297"/>
      <c r="N50" s="298"/>
      <c r="O50" s="20" t="s">
        <v>56</v>
      </c>
      <c r="P50" s="21" t="s">
        <v>11</v>
      </c>
      <c r="Q50" s="30">
        <v>0</v>
      </c>
    </row>
    <row r="51" spans="2:17" s="14" customFormat="1" ht="15" customHeight="1">
      <c r="B51" s="307"/>
      <c r="C51" s="296" t="s">
        <v>57</v>
      </c>
      <c r="D51" s="297"/>
      <c r="E51" s="298"/>
      <c r="F51" s="292">
        <v>0.05</v>
      </c>
      <c r="G51" s="293"/>
      <c r="H51" s="293" t="s">
        <v>98</v>
      </c>
      <c r="I51" s="293"/>
      <c r="J51" s="293"/>
      <c r="K51" s="19">
        <v>0.05</v>
      </c>
      <c r="L51" s="296" t="s">
        <v>83</v>
      </c>
      <c r="M51" s="297"/>
      <c r="N51" s="298"/>
      <c r="O51" s="20" t="s">
        <v>56</v>
      </c>
      <c r="P51" s="21" t="s">
        <v>11</v>
      </c>
      <c r="Q51" s="30">
        <f>ROUND(IF('Salary Sheet'!AD1="no",IF(Q47&lt;250001,0,IF(Q47&gt;500000,12500,((Q47-250000)*0.05))),IF(Q47&lt;300001,0,IF(Q47&gt;500000,10000,((Q47-300000)*0.05)))),0)</f>
        <v>12500</v>
      </c>
    </row>
    <row r="52" spans="2:17" s="14" customFormat="1" ht="15" customHeight="1">
      <c r="B52" s="307"/>
      <c r="C52" s="296" t="s">
        <v>58</v>
      </c>
      <c r="D52" s="297"/>
      <c r="E52" s="298"/>
      <c r="F52" s="292">
        <v>0.2</v>
      </c>
      <c r="G52" s="293"/>
      <c r="H52" s="293" t="s">
        <v>58</v>
      </c>
      <c r="I52" s="293"/>
      <c r="J52" s="293"/>
      <c r="K52" s="19">
        <v>0.2</v>
      </c>
      <c r="L52" s="296" t="s">
        <v>58</v>
      </c>
      <c r="M52" s="297"/>
      <c r="N52" s="298"/>
      <c r="O52" s="19">
        <v>0.2</v>
      </c>
      <c r="P52" s="21" t="s">
        <v>11</v>
      </c>
      <c r="Q52" s="30">
        <f>IF(Q47&lt;500001,0,IF(Q47&gt;1000000,100000,((Q47-500000)*0.2)))</f>
        <v>100000</v>
      </c>
    </row>
    <row r="53" spans="2:17" s="14" customFormat="1" ht="15" customHeight="1">
      <c r="B53" s="307"/>
      <c r="C53" s="324" t="s">
        <v>79</v>
      </c>
      <c r="D53" s="325"/>
      <c r="E53" s="326"/>
      <c r="F53" s="292">
        <v>0.3</v>
      </c>
      <c r="G53" s="293"/>
      <c r="H53" s="293" t="s">
        <v>80</v>
      </c>
      <c r="I53" s="293"/>
      <c r="J53" s="293"/>
      <c r="K53" s="19">
        <v>0.3</v>
      </c>
      <c r="L53" s="296" t="s">
        <v>80</v>
      </c>
      <c r="M53" s="297"/>
      <c r="N53" s="298"/>
      <c r="O53" s="19">
        <v>0.3</v>
      </c>
      <c r="P53" s="21" t="s">
        <v>11</v>
      </c>
      <c r="Q53" s="30">
        <f>IF(Q47&lt;1000001,0,((Q47-1000000)*0.3))</f>
        <v>82020</v>
      </c>
    </row>
    <row r="54" spans="2:17" s="14" customFormat="1" ht="15" customHeight="1">
      <c r="B54" s="307"/>
      <c r="C54" s="314" t="s">
        <v>66</v>
      </c>
      <c r="D54" s="315"/>
      <c r="E54" s="315"/>
      <c r="F54" s="315"/>
      <c r="G54" s="315"/>
      <c r="H54" s="315"/>
      <c r="I54" s="315"/>
      <c r="J54" s="315"/>
      <c r="K54" s="315"/>
      <c r="L54" s="315"/>
      <c r="M54" s="315"/>
      <c r="N54" s="315"/>
      <c r="O54" s="316"/>
      <c r="P54" s="21" t="s">
        <v>11</v>
      </c>
      <c r="Q54" s="26">
        <f>SUM(Q50:Q53)</f>
        <v>194520</v>
      </c>
    </row>
    <row r="55" spans="2:17" s="14" customFormat="1" ht="15" customHeight="1">
      <c r="B55" s="307"/>
      <c r="C55" s="327" t="s">
        <v>158</v>
      </c>
      <c r="D55" s="328"/>
      <c r="E55" s="328"/>
      <c r="F55" s="328"/>
      <c r="G55" s="328"/>
      <c r="H55" s="328"/>
      <c r="I55" s="328"/>
      <c r="J55" s="328"/>
      <c r="K55" s="328"/>
      <c r="L55" s="328"/>
      <c r="M55" s="328"/>
      <c r="N55" s="328"/>
      <c r="O55" s="329"/>
      <c r="P55" s="21" t="s">
        <v>11</v>
      </c>
      <c r="Q55" s="27">
        <f>IF(Q47&gt;500000,0,IF(Q54&lt;12501,Q54,12500))</f>
        <v>0</v>
      </c>
    </row>
    <row r="56" spans="2:17" s="14" customFormat="1" ht="15" customHeight="1">
      <c r="B56" s="307"/>
      <c r="C56" s="314" t="s">
        <v>99</v>
      </c>
      <c r="D56" s="315"/>
      <c r="E56" s="315"/>
      <c r="F56" s="315"/>
      <c r="G56" s="315"/>
      <c r="H56" s="315"/>
      <c r="I56" s="315"/>
      <c r="J56" s="315"/>
      <c r="K56" s="315"/>
      <c r="L56" s="315"/>
      <c r="M56" s="315"/>
      <c r="N56" s="315"/>
      <c r="O56" s="316"/>
      <c r="P56" s="21" t="s">
        <v>11</v>
      </c>
      <c r="Q56" s="26">
        <f>Q54-Q55</f>
        <v>194520</v>
      </c>
    </row>
    <row r="57" spans="2:17" s="14" customFormat="1" ht="15" customHeight="1">
      <c r="B57" s="307"/>
      <c r="C57" s="317" t="s">
        <v>151</v>
      </c>
      <c r="D57" s="317"/>
      <c r="E57" s="317"/>
      <c r="F57" s="317"/>
      <c r="G57" s="317"/>
      <c r="H57" s="317"/>
      <c r="I57" s="317"/>
      <c r="J57" s="317"/>
      <c r="K57" s="317"/>
      <c r="L57" s="317"/>
      <c r="M57" s="317"/>
      <c r="N57" s="317"/>
      <c r="O57" s="317"/>
      <c r="P57" s="21" t="s">
        <v>11</v>
      </c>
      <c r="Q57" s="27">
        <f>ROUND(Q56*0.04,0)</f>
        <v>7781</v>
      </c>
    </row>
    <row r="58" spans="2:17" s="14" customFormat="1" ht="15" customHeight="1">
      <c r="B58" s="308"/>
      <c r="C58" s="318" t="s">
        <v>100</v>
      </c>
      <c r="D58" s="318"/>
      <c r="E58" s="318"/>
      <c r="F58" s="318"/>
      <c r="G58" s="318"/>
      <c r="H58" s="318"/>
      <c r="I58" s="318"/>
      <c r="J58" s="318"/>
      <c r="K58" s="318"/>
      <c r="L58" s="318"/>
      <c r="M58" s="318"/>
      <c r="N58" s="318"/>
      <c r="O58" s="318"/>
      <c r="P58" s="21" t="s">
        <v>11</v>
      </c>
      <c r="Q58" s="26">
        <f>SUM(Q56:Q57)</f>
        <v>202301</v>
      </c>
    </row>
    <row r="59" spans="2:17" s="14" customFormat="1" ht="15" customHeight="1">
      <c r="B59" s="25">
        <v>17</v>
      </c>
      <c r="C59" s="303" t="s">
        <v>67</v>
      </c>
      <c r="D59" s="304"/>
      <c r="E59" s="304"/>
      <c r="F59" s="304"/>
      <c r="G59" s="304"/>
      <c r="H59" s="304"/>
      <c r="I59" s="304"/>
      <c r="J59" s="304"/>
      <c r="K59" s="304"/>
      <c r="L59" s="304"/>
      <c r="M59" s="304"/>
      <c r="N59" s="304"/>
      <c r="O59" s="305"/>
      <c r="P59" s="21" t="s">
        <v>11</v>
      </c>
      <c r="Q59" s="27">
        <f>'Other Deduction'!E17</f>
        <v>0</v>
      </c>
    </row>
    <row r="60" spans="2:17" s="14" customFormat="1" ht="15" customHeight="1">
      <c r="B60" s="25">
        <v>18</v>
      </c>
      <c r="C60" s="295" t="s">
        <v>84</v>
      </c>
      <c r="D60" s="295"/>
      <c r="E60" s="295"/>
      <c r="F60" s="295"/>
      <c r="G60" s="295"/>
      <c r="H60" s="295"/>
      <c r="I60" s="295"/>
      <c r="J60" s="295"/>
      <c r="K60" s="295"/>
      <c r="L60" s="295"/>
      <c r="M60" s="295"/>
      <c r="N60" s="295"/>
      <c r="O60" s="295"/>
      <c r="P60" s="21" t="s">
        <v>11</v>
      </c>
      <c r="Q60" s="26">
        <f>Q58-Q59</f>
        <v>202301</v>
      </c>
    </row>
    <row r="61" spans="2:17" ht="33.75" customHeight="1">
      <c r="B61" s="306">
        <v>19</v>
      </c>
      <c r="C61" s="340" t="s">
        <v>59</v>
      </c>
      <c r="D61" s="340"/>
      <c r="E61" s="341"/>
      <c r="F61" s="338" t="s">
        <v>360</v>
      </c>
      <c r="G61" s="338"/>
      <c r="H61" s="338"/>
      <c r="I61" s="338"/>
      <c r="J61" s="331" t="s">
        <v>361</v>
      </c>
      <c r="K61" s="339"/>
      <c r="L61" s="58" t="s">
        <v>362</v>
      </c>
      <c r="M61" s="331" t="s">
        <v>363</v>
      </c>
      <c r="N61" s="339"/>
      <c r="O61" s="58" t="s">
        <v>88</v>
      </c>
      <c r="P61" s="331" t="s">
        <v>145</v>
      </c>
      <c r="Q61" s="332"/>
    </row>
    <row r="62" spans="2:17">
      <c r="B62" s="308"/>
      <c r="C62" s="342"/>
      <c r="D62" s="342"/>
      <c r="E62" s="343"/>
      <c r="F62" s="333">
        <f>SUM('Salary Sheet'!Y8:Y14)</f>
        <v>21000</v>
      </c>
      <c r="G62" s="333"/>
      <c r="H62" s="333"/>
      <c r="I62" s="333"/>
      <c r="J62" s="333">
        <f>SUM('Salary Sheet'!Y15:Y17)</f>
        <v>9000</v>
      </c>
      <c r="K62" s="333"/>
      <c r="L62" s="18">
        <f>'Salary Sheet'!Y18</f>
        <v>3000</v>
      </c>
      <c r="M62" s="333">
        <f>'Salary Sheet'!Y19</f>
        <v>0</v>
      </c>
      <c r="N62" s="333"/>
      <c r="O62" s="59">
        <f>SUM('Salary Sheet'!Y20:Y28)+'Other Deduction'!E18</f>
        <v>0</v>
      </c>
      <c r="P62" s="334">
        <f>F62+J62+L62+M62+O62</f>
        <v>33000</v>
      </c>
      <c r="Q62" s="335"/>
    </row>
    <row r="63" spans="2:17" ht="16.5" thickBot="1">
      <c r="B63" s="336" t="str">
        <f>IF(Q60&gt;P62,"Income Tax Payable",IF(Q60&lt;P62,"Income Tax Refundable","Income Tax Payble/Refundable"))</f>
        <v>Income Tax Payable</v>
      </c>
      <c r="C63" s="337"/>
      <c r="D63" s="337"/>
      <c r="E63" s="337"/>
      <c r="F63" s="337"/>
      <c r="G63" s="337"/>
      <c r="H63" s="337"/>
      <c r="I63" s="337"/>
      <c r="J63" s="337"/>
      <c r="K63" s="337"/>
      <c r="L63" s="337"/>
      <c r="M63" s="337"/>
      <c r="N63" s="337"/>
      <c r="O63" s="337"/>
      <c r="P63" s="31" t="s">
        <v>11</v>
      </c>
      <c r="Q63" s="32">
        <f>IF(Q60&gt;P62,Q60-P62,P62-Q60)</f>
        <v>169301</v>
      </c>
    </row>
    <row r="64" spans="2:17"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7"/>
      <c r="Q64" s="38"/>
    </row>
    <row r="65" spans="1:18" ht="16.5">
      <c r="E65" s="39" t="s">
        <v>114</v>
      </c>
    </row>
    <row r="66" spans="1:18"/>
    <row r="67" spans="1:18" ht="15.75" customHeight="1">
      <c r="C67" s="330"/>
      <c r="D67" s="330"/>
      <c r="E67" s="330"/>
      <c r="F67" s="330"/>
      <c r="G67" s="330"/>
      <c r="H67" s="330"/>
      <c r="I67" s="330"/>
      <c r="J67" s="330"/>
      <c r="K67" s="330"/>
      <c r="L67" s="330"/>
      <c r="M67" s="330"/>
      <c r="N67" s="330"/>
      <c r="O67" s="330"/>
      <c r="P67" s="330"/>
      <c r="Q67" s="330"/>
    </row>
    <row r="68" spans="1:18" ht="15.75" hidden="1" customHeight="1">
      <c r="C68" s="330"/>
      <c r="D68" s="330"/>
      <c r="E68" s="330"/>
      <c r="F68" s="330"/>
      <c r="G68" s="330"/>
      <c r="H68" s="330"/>
      <c r="I68" s="330"/>
      <c r="J68" s="330"/>
      <c r="K68" s="330"/>
      <c r="L68" s="330"/>
      <c r="M68" s="330"/>
      <c r="N68" s="330"/>
      <c r="O68" s="330"/>
      <c r="P68" s="330"/>
      <c r="Q68" s="330"/>
    </row>
    <row r="69" spans="1:18" ht="24" hidden="1" customHeight="1">
      <c r="C69" s="330"/>
      <c r="D69" s="330"/>
      <c r="E69" s="330"/>
      <c r="F69" s="330"/>
      <c r="G69" s="330"/>
      <c r="H69" s="330"/>
      <c r="I69" s="330"/>
      <c r="J69" s="330"/>
      <c r="K69" s="330"/>
      <c r="L69" s="330"/>
      <c r="M69" s="330"/>
      <c r="N69" s="330"/>
      <c r="O69" s="330"/>
      <c r="P69" s="330"/>
      <c r="Q69" s="330"/>
    </row>
    <row r="70" spans="1:18" ht="15.75" hidden="1" customHeight="1">
      <c r="L70" s="313"/>
      <c r="M70" s="313"/>
      <c r="N70" s="313"/>
      <c r="O70" s="313"/>
      <c r="P70" s="313"/>
      <c r="Q70" s="313"/>
    </row>
    <row r="71" spans="1:18" ht="15.75" hidden="1" customHeight="1">
      <c r="L71" s="313"/>
      <c r="M71" s="313"/>
      <c r="N71" s="313"/>
      <c r="O71" s="313"/>
      <c r="P71" s="313"/>
      <c r="Q71" s="313"/>
    </row>
    <row r="72" spans="1:18" ht="15.75" hidden="1" customHeight="1">
      <c r="L72" s="313"/>
      <c r="M72" s="313"/>
      <c r="N72" s="313"/>
      <c r="O72" s="313"/>
      <c r="P72" s="313"/>
      <c r="Q72" s="313"/>
    </row>
    <row r="73" spans="1:18" ht="15.75" hidden="1" customHeight="1">
      <c r="L73" s="313"/>
      <c r="M73" s="313"/>
      <c r="N73" s="313"/>
      <c r="O73" s="313"/>
      <c r="P73" s="313"/>
      <c r="Q73" s="313"/>
    </row>
    <row r="74" spans="1:18" ht="15.75" hidden="1" customHeight="1">
      <c r="L74" s="313"/>
      <c r="M74" s="313"/>
      <c r="N74" s="313"/>
      <c r="O74" s="313"/>
      <c r="P74" s="313"/>
      <c r="Q74" s="313"/>
    </row>
    <row r="75" spans="1:18" hidden="1">
      <c r="D75" s="382"/>
      <c r="E75" s="382"/>
      <c r="F75" s="382"/>
      <c r="G75" s="382"/>
      <c r="H75" s="382"/>
      <c r="I75" s="382"/>
      <c r="J75" s="382"/>
      <c r="L75" s="313"/>
      <c r="M75" s="313"/>
      <c r="N75" s="313"/>
      <c r="O75" s="313"/>
      <c r="P75" s="313"/>
      <c r="Q75" s="313"/>
    </row>
    <row r="76" spans="1:18" hidden="1">
      <c r="L76" s="313"/>
      <c r="M76" s="313"/>
      <c r="N76" s="313"/>
      <c r="O76" s="313"/>
      <c r="P76" s="313"/>
      <c r="Q76" s="313"/>
    </row>
    <row r="77" spans="1:18" hidden="1">
      <c r="A77" s="53"/>
      <c r="B77" s="54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6"/>
      <c r="Q77" s="57"/>
      <c r="R77" s="53"/>
    </row>
    <row r="78" spans="1:18" hidden="1">
      <c r="A78" s="53"/>
      <c r="B78" s="54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6"/>
      <c r="Q78" s="57"/>
      <c r="R78" s="53"/>
    </row>
    <row r="79" spans="1:18" hidden="1">
      <c r="A79" s="53"/>
      <c r="B79" s="54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6"/>
      <c r="Q79" s="57"/>
      <c r="R79" s="53"/>
    </row>
  </sheetData>
  <sheetProtection algorithmName="SHA-512" hashValue="rSBNUbe80sv8u755dhaA0MpWjTmBWgQ/nnSQV1uUGOCaPZe1T5s831eEI43s3O7kj+zqDTGk/rYjmTJioaSEMw==" saltValue="BkX41wp3HJm4jfXxKgUJbg==" spinCount="100000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D29:G29"/>
    <mergeCell ref="K29:M29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Y84"/>
  <sheetViews>
    <sheetView showGridLines="0" topLeftCell="A34" workbookViewId="0">
      <selection activeCell="S34" sqref="S1:XFD1048576"/>
    </sheetView>
  </sheetViews>
  <sheetFormatPr defaultColWidth="0" defaultRowHeight="0" customHeight="1" zeroHeight="1"/>
  <cols>
    <col min="1" max="1" width="3" customWidth="1" collapsed="1"/>
    <col min="2" max="2" width="4.42578125" style="8" customWidth="1" collapsed="1"/>
    <col min="3" max="3" width="4.5703125" style="9" customWidth="1" collapsed="1"/>
    <col min="4" max="5" width="9.140625" style="9" customWidth="1" collapsed="1"/>
    <col min="6" max="6" width="3.85546875" style="9" customWidth="1" collapsed="1"/>
    <col min="7" max="7" width="5.140625" style="9" customWidth="1" collapsed="1"/>
    <col min="8" max="8" width="3.28515625" style="9" customWidth="1" collapsed="1"/>
    <col min="9" max="9" width="10.5703125" style="9" customWidth="1" collapsed="1"/>
    <col min="10" max="10" width="5.140625" style="9" customWidth="1" collapsed="1"/>
    <col min="11" max="11" width="10.28515625" style="9" customWidth="1" collapsed="1"/>
    <col min="12" max="12" width="11.42578125" style="9" customWidth="1" collapsed="1"/>
    <col min="13" max="13" width="9.42578125" style="9" customWidth="1" collapsed="1"/>
    <col min="14" max="14" width="3.85546875" style="9" customWidth="1" collapsed="1"/>
    <col min="15" max="15" width="11.85546875" style="9" customWidth="1" collapsed="1"/>
    <col min="16" max="16" width="3.5703125" style="10" customWidth="1" collapsed="1"/>
    <col min="17" max="17" width="16.140625" style="11" customWidth="1" collapsed="1"/>
    <col min="18" max="18" width="2.42578125" customWidth="1" collapsed="1"/>
    <col min="19" max="19" width="9.140625" hidden="1" collapsed="1"/>
    <col min="20" max="21" width="9.140625" hidden="1"/>
    <col min="22" max="22" width="0" hidden="1" collapsed="1"/>
    <col min="26" max="16384" width="9.140625" hidden="1" collapsed="1"/>
  </cols>
  <sheetData>
    <row r="1" spans="2:17" s="14" customFormat="1" ht="18.75">
      <c r="B1" s="402" t="str">
        <f>'Salary Sheet'!C3</f>
        <v xml:space="preserve">SCHOOL NAME </v>
      </c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  <c r="N1" s="402"/>
      <c r="O1" s="402"/>
      <c r="P1" s="402"/>
      <c r="Q1" s="402"/>
    </row>
    <row r="2" spans="2:17" s="14" customFormat="1" ht="21" thickBot="1">
      <c r="B2" s="403" t="s">
        <v>368</v>
      </c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  <c r="Q2" s="403"/>
    </row>
    <row r="3" spans="2:17" s="14" customFormat="1" ht="15" customHeight="1">
      <c r="B3" s="105">
        <v>1</v>
      </c>
      <c r="C3" s="404" t="s">
        <v>10</v>
      </c>
      <c r="D3" s="405"/>
      <c r="E3" s="406" t="str">
        <f>'Salary Sheet'!D5</f>
        <v>PARMANAND MEGHWAL</v>
      </c>
      <c r="F3" s="406"/>
      <c r="G3" s="406"/>
      <c r="H3" s="406"/>
      <c r="I3" s="406"/>
      <c r="J3" s="406"/>
      <c r="K3" s="106" t="s">
        <v>28</v>
      </c>
      <c r="L3" s="407" t="str">
        <f>'Salary Sheet'!L5</f>
        <v>HEAD MASTER</v>
      </c>
      <c r="M3" s="407"/>
      <c r="N3" s="407"/>
      <c r="O3" s="107" t="s">
        <v>27</v>
      </c>
      <c r="P3" s="408" t="str">
        <f>IF('Salary Sheet'!Q5="","",'Salary Sheet'!Q5)</f>
        <v>XXXXXXXXXX</v>
      </c>
      <c r="Q3" s="409"/>
    </row>
    <row r="4" spans="2:17" s="14" customFormat="1" ht="15" customHeight="1">
      <c r="B4" s="108">
        <v>2</v>
      </c>
      <c r="C4" s="393" t="s">
        <v>367</v>
      </c>
      <c r="D4" s="393"/>
      <c r="E4" s="394"/>
      <c r="F4" s="394"/>
      <c r="G4" s="394"/>
      <c r="H4" s="394"/>
      <c r="I4" s="394"/>
      <c r="J4" s="394"/>
      <c r="K4" s="393"/>
      <c r="L4" s="394"/>
      <c r="M4" s="394"/>
      <c r="N4" s="394"/>
      <c r="O4" s="393"/>
      <c r="P4" s="111" t="s">
        <v>11</v>
      </c>
      <c r="Q4" s="109">
        <f>IF('Salary Sheet'!H1&lt;&gt;"yes",'Salary Sheet'!O29,('Salary Sheet'!O29+'Salary Sheet'!P29))</f>
        <v>1323760</v>
      </c>
    </row>
    <row r="5" spans="2:17" s="14" customFormat="1" ht="15" customHeight="1">
      <c r="B5" s="108">
        <v>3</v>
      </c>
      <c r="C5" s="394" t="s">
        <v>115</v>
      </c>
      <c r="D5" s="394"/>
      <c r="E5" s="394"/>
      <c r="F5" s="394"/>
      <c r="G5" s="394"/>
      <c r="H5" s="394"/>
      <c r="I5" s="394"/>
      <c r="J5" s="394"/>
      <c r="K5" s="394"/>
      <c r="L5" s="394"/>
      <c r="M5" s="394"/>
      <c r="N5" s="394"/>
      <c r="O5" s="394"/>
      <c r="P5" s="111" t="s">
        <v>11</v>
      </c>
      <c r="Q5" s="110">
        <v>0</v>
      </c>
    </row>
    <row r="6" spans="2:17" s="14" customFormat="1" ht="15" customHeight="1">
      <c r="B6" s="108">
        <v>4</v>
      </c>
      <c r="C6" s="395" t="s">
        <v>29</v>
      </c>
      <c r="D6" s="395"/>
      <c r="E6" s="395"/>
      <c r="F6" s="395"/>
      <c r="G6" s="395"/>
      <c r="H6" s="395"/>
      <c r="I6" s="395"/>
      <c r="J6" s="395"/>
      <c r="K6" s="395"/>
      <c r="L6" s="395"/>
      <c r="M6" s="395"/>
      <c r="N6" s="395"/>
      <c r="O6" s="395"/>
      <c r="P6" s="111" t="s">
        <v>11</v>
      </c>
      <c r="Q6" s="110">
        <f>Q4-Q5</f>
        <v>1323760</v>
      </c>
    </row>
    <row r="7" spans="2:17" s="14" customFormat="1" ht="15" customHeight="1">
      <c r="B7" s="396">
        <v>5</v>
      </c>
      <c r="C7" s="399" t="s">
        <v>71</v>
      </c>
      <c r="D7" s="400"/>
      <c r="E7" s="400"/>
      <c r="F7" s="400"/>
      <c r="G7" s="400"/>
      <c r="H7" s="400"/>
      <c r="I7" s="400"/>
      <c r="J7" s="400"/>
      <c r="K7" s="400"/>
      <c r="L7" s="400"/>
      <c r="M7" s="401">
        <f>'Other Deduction'!B4</f>
        <v>0</v>
      </c>
      <c r="N7" s="401"/>
      <c r="O7" s="401"/>
      <c r="P7" s="421"/>
      <c r="Q7" s="422"/>
    </row>
    <row r="8" spans="2:17" s="14" customFormat="1" ht="15" customHeight="1">
      <c r="B8" s="397"/>
      <c r="C8" s="399" t="s">
        <v>72</v>
      </c>
      <c r="D8" s="400"/>
      <c r="E8" s="400"/>
      <c r="F8" s="400"/>
      <c r="G8" s="400"/>
      <c r="H8" s="400"/>
      <c r="I8" s="400"/>
      <c r="J8" s="400"/>
      <c r="K8" s="400"/>
      <c r="L8" s="400"/>
      <c r="M8" s="401">
        <v>0</v>
      </c>
      <c r="N8" s="401"/>
      <c r="O8" s="401"/>
      <c r="P8" s="423"/>
      <c r="Q8" s="424"/>
    </row>
    <row r="9" spans="2:17" s="14" customFormat="1" ht="15" customHeight="1">
      <c r="B9" s="398"/>
      <c r="C9" s="399" t="s">
        <v>349</v>
      </c>
      <c r="D9" s="400"/>
      <c r="E9" s="400"/>
      <c r="F9" s="400"/>
      <c r="G9" s="400"/>
      <c r="H9" s="400"/>
      <c r="I9" s="400"/>
      <c r="J9" s="400"/>
      <c r="K9" s="400"/>
      <c r="L9" s="400"/>
      <c r="M9" s="401">
        <v>75000</v>
      </c>
      <c r="N9" s="401"/>
      <c r="O9" s="401"/>
      <c r="P9" s="111" t="s">
        <v>11</v>
      </c>
      <c r="Q9" s="110">
        <f>SUM(M7:O9)</f>
        <v>75000</v>
      </c>
    </row>
    <row r="10" spans="2:17" s="14" customFormat="1" ht="15" customHeight="1">
      <c r="B10" s="108">
        <v>6</v>
      </c>
      <c r="C10" s="420" t="s">
        <v>12</v>
      </c>
      <c r="D10" s="420"/>
      <c r="E10" s="420"/>
      <c r="F10" s="420"/>
      <c r="G10" s="420"/>
      <c r="H10" s="420"/>
      <c r="I10" s="420"/>
      <c r="J10" s="420"/>
      <c r="K10" s="420"/>
      <c r="L10" s="420"/>
      <c r="M10" s="420"/>
      <c r="N10" s="420"/>
      <c r="O10" s="420"/>
      <c r="P10" s="111" t="s">
        <v>11</v>
      </c>
      <c r="Q10" s="110">
        <f>Q6-Q9</f>
        <v>1248760</v>
      </c>
    </row>
    <row r="11" spans="2:17" s="14" customFormat="1" ht="15" customHeight="1">
      <c r="B11" s="428">
        <v>7</v>
      </c>
      <c r="C11" s="394" t="s">
        <v>30</v>
      </c>
      <c r="D11" s="394"/>
      <c r="E11" s="394"/>
      <c r="F11" s="394"/>
      <c r="G11" s="394"/>
      <c r="H11" s="394"/>
      <c r="I11" s="394"/>
      <c r="J11" s="394"/>
      <c r="K11" s="420" t="s">
        <v>31</v>
      </c>
      <c r="L11" s="420"/>
      <c r="M11" s="401">
        <v>0</v>
      </c>
      <c r="N11" s="401"/>
      <c r="O11" s="401"/>
      <c r="P11" s="410"/>
      <c r="Q11" s="411"/>
    </row>
    <row r="12" spans="2:17" s="14" customFormat="1" ht="15" customHeight="1">
      <c r="B12" s="428"/>
      <c r="C12" s="412" t="s">
        <v>32</v>
      </c>
      <c r="D12" s="413"/>
      <c r="E12" s="416" t="s">
        <v>86</v>
      </c>
      <c r="F12" s="417"/>
      <c r="G12" s="418"/>
      <c r="H12" s="419" t="s">
        <v>13</v>
      </c>
      <c r="I12" s="419"/>
      <c r="J12" s="419"/>
      <c r="K12" s="420" t="s">
        <v>33</v>
      </c>
      <c r="L12" s="420"/>
      <c r="M12" s="420" t="s">
        <v>63</v>
      </c>
      <c r="N12" s="420"/>
      <c r="O12" s="420"/>
      <c r="P12" s="410"/>
      <c r="Q12" s="411"/>
    </row>
    <row r="13" spans="2:17" s="14" customFormat="1" ht="15" customHeight="1">
      <c r="B13" s="428"/>
      <c r="C13" s="414"/>
      <c r="D13" s="415"/>
      <c r="E13" s="425">
        <f>ROUND(M11*0.3,0)</f>
        <v>0</v>
      </c>
      <c r="F13" s="426"/>
      <c r="G13" s="427"/>
      <c r="H13" s="401">
        <v>0</v>
      </c>
      <c r="I13" s="401"/>
      <c r="J13" s="401"/>
      <c r="K13" s="401">
        <f>'Other Deduction'!B7</f>
        <v>0</v>
      </c>
      <c r="L13" s="401"/>
      <c r="M13" s="401">
        <f>E13+H13+K13</f>
        <v>0</v>
      </c>
      <c r="N13" s="401"/>
      <c r="O13" s="401"/>
      <c r="P13" s="410"/>
      <c r="Q13" s="411"/>
    </row>
    <row r="14" spans="2:17" s="14" customFormat="1" ht="15" customHeight="1">
      <c r="B14" s="108"/>
      <c r="C14" s="420" t="s">
        <v>34</v>
      </c>
      <c r="D14" s="420"/>
      <c r="E14" s="420"/>
      <c r="F14" s="420"/>
      <c r="G14" s="420"/>
      <c r="H14" s="420"/>
      <c r="I14" s="420"/>
      <c r="J14" s="420"/>
      <c r="K14" s="420"/>
      <c r="L14" s="420"/>
      <c r="M14" s="420"/>
      <c r="N14" s="420"/>
      <c r="O14" s="420"/>
      <c r="P14" s="111" t="s">
        <v>11</v>
      </c>
      <c r="Q14" s="110">
        <f>M11-M13</f>
        <v>0</v>
      </c>
    </row>
    <row r="15" spans="2:17" s="14" customFormat="1" ht="15" customHeight="1">
      <c r="B15" s="108">
        <v>8</v>
      </c>
      <c r="C15" s="420" t="s">
        <v>64</v>
      </c>
      <c r="D15" s="420"/>
      <c r="E15" s="420"/>
      <c r="F15" s="420"/>
      <c r="G15" s="420"/>
      <c r="H15" s="420"/>
      <c r="I15" s="420"/>
      <c r="J15" s="420"/>
      <c r="K15" s="420"/>
      <c r="L15" s="420"/>
      <c r="M15" s="420"/>
      <c r="N15" s="420"/>
      <c r="O15" s="420"/>
      <c r="P15" s="111" t="s">
        <v>11</v>
      </c>
      <c r="Q15" s="110">
        <f>Q10+Q14</f>
        <v>1248760</v>
      </c>
    </row>
    <row r="16" spans="2:17" s="14" customFormat="1" ht="15" customHeight="1">
      <c r="B16" s="108">
        <v>9</v>
      </c>
      <c r="C16" s="394" t="s">
        <v>26</v>
      </c>
      <c r="D16" s="394"/>
      <c r="E16" s="394"/>
      <c r="F16" s="394"/>
      <c r="G16" s="394"/>
      <c r="H16" s="394"/>
      <c r="I16" s="394"/>
      <c r="J16" s="394"/>
      <c r="K16" s="394"/>
      <c r="L16" s="394"/>
      <c r="M16" s="394"/>
      <c r="N16" s="394"/>
      <c r="O16" s="394"/>
      <c r="P16" s="111" t="s">
        <v>11</v>
      </c>
      <c r="Q16" s="110">
        <f>'Other Deduction'!E3+'Other Deduction'!E4</f>
        <v>0</v>
      </c>
    </row>
    <row r="17" spans="2:17" s="14" customFormat="1" ht="15" customHeight="1">
      <c r="B17" s="108">
        <v>10</v>
      </c>
      <c r="C17" s="394" t="s">
        <v>35</v>
      </c>
      <c r="D17" s="394"/>
      <c r="E17" s="394"/>
      <c r="F17" s="394"/>
      <c r="G17" s="394"/>
      <c r="H17" s="394"/>
      <c r="I17" s="394"/>
      <c r="J17" s="394"/>
      <c r="K17" s="394"/>
      <c r="L17" s="394"/>
      <c r="M17" s="394"/>
      <c r="N17" s="394"/>
      <c r="O17" s="394"/>
      <c r="P17" s="111" t="s">
        <v>11</v>
      </c>
      <c r="Q17" s="109">
        <f>Q15+Q16</f>
        <v>1248760</v>
      </c>
    </row>
    <row r="18" spans="2:17" s="14" customFormat="1" ht="15" customHeight="1">
      <c r="B18" s="396">
        <v>11</v>
      </c>
      <c r="C18" s="430" t="s">
        <v>116</v>
      </c>
      <c r="D18" s="430"/>
      <c r="E18" s="430"/>
      <c r="F18" s="430"/>
      <c r="G18" s="430"/>
      <c r="H18" s="430"/>
      <c r="I18" s="430"/>
      <c r="J18" s="430"/>
      <c r="K18" s="430"/>
      <c r="L18" s="430"/>
      <c r="M18" s="430"/>
      <c r="N18" s="430"/>
      <c r="O18" s="430"/>
      <c r="P18" s="430"/>
      <c r="Q18" s="431"/>
    </row>
    <row r="19" spans="2:17" s="14" customFormat="1" ht="15" customHeight="1">
      <c r="B19" s="397"/>
      <c r="C19" s="432" t="s">
        <v>102</v>
      </c>
      <c r="D19" s="432"/>
      <c r="E19" s="432"/>
      <c r="F19" s="432"/>
      <c r="G19" s="432"/>
      <c r="H19" s="432"/>
      <c r="I19" s="432"/>
      <c r="J19" s="432"/>
      <c r="K19" s="432"/>
      <c r="L19" s="432"/>
      <c r="M19" s="432"/>
      <c r="N19" s="432"/>
      <c r="O19" s="432"/>
      <c r="P19" s="432"/>
      <c r="Q19" s="433"/>
    </row>
    <row r="20" spans="2:17" s="14" customFormat="1" ht="15" customHeight="1">
      <c r="B20" s="397"/>
      <c r="C20" s="112" t="s">
        <v>36</v>
      </c>
      <c r="D20" s="394" t="s">
        <v>73</v>
      </c>
      <c r="E20" s="394"/>
      <c r="F20" s="394"/>
      <c r="G20" s="394"/>
      <c r="H20" s="111" t="s">
        <v>11</v>
      </c>
      <c r="I20" s="67">
        <f>'Salary Sheet'!R29</f>
        <v>0</v>
      </c>
      <c r="J20" s="112" t="s">
        <v>39</v>
      </c>
      <c r="K20" s="434" t="s">
        <v>110</v>
      </c>
      <c r="L20" s="434"/>
      <c r="M20" s="434"/>
      <c r="N20" s="111" t="s">
        <v>11</v>
      </c>
      <c r="O20" s="67">
        <v>0</v>
      </c>
      <c r="P20" s="421"/>
      <c r="Q20" s="422"/>
    </row>
    <row r="21" spans="2:17" s="14" customFormat="1" ht="15" customHeight="1">
      <c r="B21" s="397"/>
      <c r="C21" s="112" t="s">
        <v>38</v>
      </c>
      <c r="D21" s="394" t="s">
        <v>74</v>
      </c>
      <c r="E21" s="394"/>
      <c r="F21" s="394"/>
      <c r="G21" s="394"/>
      <c r="H21" s="111" t="s">
        <v>11</v>
      </c>
      <c r="I21" s="67">
        <f>'Salary Sheet'!R30</f>
        <v>0</v>
      </c>
      <c r="J21" s="112" t="s">
        <v>42</v>
      </c>
      <c r="K21" s="429" t="s">
        <v>40</v>
      </c>
      <c r="L21" s="429"/>
      <c r="M21" s="429"/>
      <c r="N21" s="111" t="s">
        <v>11</v>
      </c>
      <c r="O21" s="67">
        <v>0</v>
      </c>
      <c r="P21" s="435"/>
      <c r="Q21" s="436"/>
    </row>
    <row r="22" spans="2:17" s="14" customFormat="1" ht="15" customHeight="1">
      <c r="B22" s="397"/>
      <c r="C22" s="112" t="s">
        <v>41</v>
      </c>
      <c r="D22" s="394" t="s">
        <v>75</v>
      </c>
      <c r="E22" s="394"/>
      <c r="F22" s="394"/>
      <c r="G22" s="394"/>
      <c r="H22" s="111" t="s">
        <v>11</v>
      </c>
      <c r="I22" s="67">
        <f>'Salary Sheet'!R31</f>
        <v>0</v>
      </c>
      <c r="J22" s="112" t="s">
        <v>44</v>
      </c>
      <c r="K22" s="429" t="s">
        <v>16</v>
      </c>
      <c r="L22" s="429"/>
      <c r="M22" s="429"/>
      <c r="N22" s="111" t="s">
        <v>11</v>
      </c>
      <c r="O22" s="67">
        <v>0</v>
      </c>
      <c r="P22" s="435"/>
      <c r="Q22" s="436"/>
    </row>
    <row r="23" spans="2:17" s="14" customFormat="1" ht="15" customHeight="1">
      <c r="B23" s="397"/>
      <c r="C23" s="112" t="s">
        <v>43</v>
      </c>
      <c r="D23" s="394" t="s">
        <v>76</v>
      </c>
      <c r="E23" s="394"/>
      <c r="F23" s="394"/>
      <c r="G23" s="394"/>
      <c r="H23" s="111" t="s">
        <v>11</v>
      </c>
      <c r="I23" s="67">
        <f>'Salary Sheet'!R32</f>
        <v>0</v>
      </c>
      <c r="J23" s="112" t="s">
        <v>46</v>
      </c>
      <c r="K23" s="429" t="s">
        <v>103</v>
      </c>
      <c r="L23" s="429"/>
      <c r="M23" s="429"/>
      <c r="N23" s="111" t="s">
        <v>11</v>
      </c>
      <c r="O23" s="67">
        <v>0</v>
      </c>
      <c r="P23" s="435"/>
      <c r="Q23" s="436"/>
    </row>
    <row r="24" spans="2:17" s="14" customFormat="1" ht="15" customHeight="1">
      <c r="B24" s="397"/>
      <c r="C24" s="112" t="s">
        <v>45</v>
      </c>
      <c r="D24" s="394" t="s">
        <v>77</v>
      </c>
      <c r="E24" s="394"/>
      <c r="F24" s="394"/>
      <c r="G24" s="394"/>
      <c r="H24" s="111" t="s">
        <v>11</v>
      </c>
      <c r="I24" s="67">
        <f>'Salary Sheet'!R33</f>
        <v>0</v>
      </c>
      <c r="J24" s="112" t="s">
        <v>48</v>
      </c>
      <c r="K24" s="429" t="s">
        <v>106</v>
      </c>
      <c r="L24" s="429"/>
      <c r="M24" s="429"/>
      <c r="N24" s="111" t="s">
        <v>11</v>
      </c>
      <c r="O24" s="67">
        <v>0</v>
      </c>
      <c r="P24" s="435"/>
      <c r="Q24" s="436"/>
    </row>
    <row r="25" spans="2:17" s="14" customFormat="1" ht="15" customHeight="1">
      <c r="B25" s="397"/>
      <c r="C25" s="112" t="s">
        <v>47</v>
      </c>
      <c r="D25" s="394" t="s">
        <v>78</v>
      </c>
      <c r="E25" s="394"/>
      <c r="F25" s="394"/>
      <c r="G25" s="394"/>
      <c r="H25" s="111" t="s">
        <v>11</v>
      </c>
      <c r="I25" s="67">
        <f>'Salary Sheet'!R34</f>
        <v>0</v>
      </c>
      <c r="J25" s="112" t="s">
        <v>50</v>
      </c>
      <c r="K25" s="429" t="s">
        <v>105</v>
      </c>
      <c r="L25" s="429"/>
      <c r="M25" s="429"/>
      <c r="N25" s="111" t="s">
        <v>11</v>
      </c>
      <c r="O25" s="67">
        <v>0</v>
      </c>
      <c r="P25" s="435"/>
      <c r="Q25" s="436"/>
    </row>
    <row r="26" spans="2:17" s="14" customFormat="1" ht="15" customHeight="1">
      <c r="B26" s="397"/>
      <c r="C26" s="112" t="s">
        <v>49</v>
      </c>
      <c r="D26" s="399" t="s">
        <v>111</v>
      </c>
      <c r="E26" s="400"/>
      <c r="F26" s="400"/>
      <c r="G26" s="446"/>
      <c r="H26" s="111" t="s">
        <v>11</v>
      </c>
      <c r="I26" s="67">
        <f>'Salary Sheet'!R35</f>
        <v>0</v>
      </c>
      <c r="J26" s="112" t="s">
        <v>52</v>
      </c>
      <c r="K26" s="394" t="s">
        <v>104</v>
      </c>
      <c r="L26" s="394"/>
      <c r="M26" s="394"/>
      <c r="N26" s="111" t="s">
        <v>11</v>
      </c>
      <c r="O26" s="67">
        <v>0</v>
      </c>
      <c r="P26" s="435"/>
      <c r="Q26" s="436"/>
    </row>
    <row r="27" spans="2:17" s="14" customFormat="1" ht="15" customHeight="1">
      <c r="B27" s="397"/>
      <c r="C27" s="112" t="s">
        <v>51</v>
      </c>
      <c r="D27" s="394" t="s">
        <v>9</v>
      </c>
      <c r="E27" s="394"/>
      <c r="F27" s="394"/>
      <c r="G27" s="394"/>
      <c r="H27" s="111" t="s">
        <v>11</v>
      </c>
      <c r="I27" s="67">
        <f>'Salary Sheet'!R36</f>
        <v>0</v>
      </c>
      <c r="J27" s="112" t="s">
        <v>142</v>
      </c>
      <c r="K27" s="394" t="s">
        <v>137</v>
      </c>
      <c r="L27" s="394"/>
      <c r="M27" s="394"/>
      <c r="N27" s="111" t="s">
        <v>11</v>
      </c>
      <c r="O27" s="67">
        <v>0</v>
      </c>
      <c r="P27" s="435"/>
      <c r="Q27" s="436"/>
    </row>
    <row r="28" spans="2:17" s="14" customFormat="1" ht="15" customHeight="1">
      <c r="B28" s="397"/>
      <c r="C28" s="112" t="s">
        <v>53</v>
      </c>
      <c r="D28" s="394" t="s">
        <v>87</v>
      </c>
      <c r="E28" s="394"/>
      <c r="F28" s="394"/>
      <c r="G28" s="394"/>
      <c r="H28" s="111" t="s">
        <v>11</v>
      </c>
      <c r="I28" s="67">
        <f>'Salary Sheet'!R37</f>
        <v>0</v>
      </c>
      <c r="J28" s="112" t="s">
        <v>186</v>
      </c>
      <c r="K28" s="394" t="s">
        <v>143</v>
      </c>
      <c r="L28" s="394"/>
      <c r="M28" s="394"/>
      <c r="N28" s="111" t="s">
        <v>11</v>
      </c>
      <c r="O28" s="67">
        <v>0</v>
      </c>
      <c r="P28" s="435"/>
      <c r="Q28" s="436"/>
    </row>
    <row r="29" spans="2:17" s="14" customFormat="1" ht="15" customHeight="1">
      <c r="B29" s="397"/>
      <c r="C29" s="112" t="s">
        <v>37</v>
      </c>
      <c r="D29" s="394" t="s">
        <v>199</v>
      </c>
      <c r="E29" s="394"/>
      <c r="F29" s="394"/>
      <c r="G29" s="394"/>
      <c r="H29" s="111" t="s">
        <v>11</v>
      </c>
      <c r="I29" s="67">
        <f>'Salary Sheet'!R38</f>
        <v>0</v>
      </c>
      <c r="J29" s="112" t="s">
        <v>188</v>
      </c>
      <c r="K29" s="420" t="s">
        <v>189</v>
      </c>
      <c r="L29" s="420"/>
      <c r="M29" s="420"/>
      <c r="N29" s="111"/>
      <c r="O29" s="67">
        <v>0</v>
      </c>
      <c r="P29" s="435"/>
      <c r="Q29" s="436"/>
    </row>
    <row r="30" spans="2:17" s="14" customFormat="1" ht="15" customHeight="1">
      <c r="B30" s="397"/>
      <c r="C30" s="437" t="s">
        <v>144</v>
      </c>
      <c r="D30" s="438"/>
      <c r="E30" s="438"/>
      <c r="F30" s="438"/>
      <c r="G30" s="438"/>
      <c r="H30" s="438"/>
      <c r="I30" s="438"/>
      <c r="J30" s="438"/>
      <c r="K30" s="438"/>
      <c r="L30" s="438"/>
      <c r="M30" s="439"/>
      <c r="N30" s="111" t="s">
        <v>11</v>
      </c>
      <c r="O30" s="113">
        <f>SUM(I20:I29)+SUM(O20:O29)</f>
        <v>0</v>
      </c>
      <c r="P30" s="423"/>
      <c r="Q30" s="424"/>
    </row>
    <row r="31" spans="2:17" s="14" customFormat="1" ht="15" customHeight="1">
      <c r="B31" s="397"/>
      <c r="C31" s="395" t="s">
        <v>101</v>
      </c>
      <c r="D31" s="395"/>
      <c r="E31" s="395"/>
      <c r="F31" s="395"/>
      <c r="G31" s="395"/>
      <c r="H31" s="395"/>
      <c r="I31" s="395"/>
      <c r="J31" s="395"/>
      <c r="K31" s="395"/>
      <c r="L31" s="395"/>
      <c r="M31" s="395"/>
      <c r="N31" s="395"/>
      <c r="O31" s="395"/>
      <c r="P31" s="111" t="s">
        <v>11</v>
      </c>
      <c r="Q31" s="109">
        <v>0</v>
      </c>
    </row>
    <row r="32" spans="2:17" s="14" customFormat="1" ht="15" customHeight="1">
      <c r="B32" s="397"/>
      <c r="C32" s="440" t="s">
        <v>119</v>
      </c>
      <c r="D32" s="441"/>
      <c r="E32" s="441"/>
      <c r="F32" s="441"/>
      <c r="G32" s="441"/>
      <c r="H32" s="441"/>
      <c r="I32" s="441"/>
      <c r="J32" s="441"/>
      <c r="K32" s="441"/>
      <c r="L32" s="441"/>
      <c r="M32" s="441"/>
      <c r="N32" s="441"/>
      <c r="O32" s="442"/>
      <c r="P32" s="111"/>
      <c r="Q32" s="110">
        <f>IF('Salary Sheet'!H1&lt;&gt;"no",'Salary Sheet'!P29,0)</f>
        <v>0</v>
      </c>
    </row>
    <row r="33" spans="2:17" s="14" customFormat="1" ht="15" customHeight="1">
      <c r="B33" s="397"/>
      <c r="C33" s="443" t="s">
        <v>118</v>
      </c>
      <c r="D33" s="444"/>
      <c r="E33" s="444"/>
      <c r="F33" s="444"/>
      <c r="G33" s="444"/>
      <c r="H33" s="444"/>
      <c r="I33" s="444"/>
      <c r="J33" s="444"/>
      <c r="K33" s="444"/>
      <c r="L33" s="444"/>
      <c r="M33" s="444"/>
      <c r="N33" s="444"/>
      <c r="O33" s="445"/>
      <c r="P33" s="111" t="s">
        <v>11</v>
      </c>
      <c r="Q33" s="110">
        <v>0</v>
      </c>
    </row>
    <row r="34" spans="2:17" s="14" customFormat="1" ht="15" customHeight="1">
      <c r="B34" s="398"/>
      <c r="C34" s="395" t="s">
        <v>109</v>
      </c>
      <c r="D34" s="395"/>
      <c r="E34" s="395"/>
      <c r="F34" s="395"/>
      <c r="G34" s="395"/>
      <c r="H34" s="395"/>
      <c r="I34" s="395"/>
      <c r="J34" s="395"/>
      <c r="K34" s="395"/>
      <c r="L34" s="395"/>
      <c r="M34" s="395"/>
      <c r="N34" s="395"/>
      <c r="O34" s="395"/>
      <c r="P34" s="111" t="s">
        <v>11</v>
      </c>
      <c r="Q34" s="109">
        <f>SUM(Q31:Q33)</f>
        <v>0</v>
      </c>
    </row>
    <row r="35" spans="2:17" s="14" customFormat="1" ht="15" customHeight="1">
      <c r="B35" s="396">
        <v>12</v>
      </c>
      <c r="C35" s="430" t="s">
        <v>117</v>
      </c>
      <c r="D35" s="430"/>
      <c r="E35" s="430"/>
      <c r="F35" s="430"/>
      <c r="G35" s="430"/>
      <c r="H35" s="430"/>
      <c r="I35" s="430"/>
      <c r="J35" s="430"/>
      <c r="K35" s="430"/>
      <c r="L35" s="430"/>
      <c r="M35" s="430"/>
      <c r="N35" s="430"/>
      <c r="O35" s="430"/>
      <c r="P35" s="430"/>
      <c r="Q35" s="431"/>
    </row>
    <row r="36" spans="2:17" s="14" customFormat="1" ht="15" customHeight="1">
      <c r="B36" s="397"/>
      <c r="C36" s="459" t="s">
        <v>155</v>
      </c>
      <c r="D36" s="460"/>
      <c r="E36" s="460"/>
      <c r="F36" s="460"/>
      <c r="G36" s="460"/>
      <c r="H36" s="460"/>
      <c r="I36" s="460"/>
      <c r="J36" s="460"/>
      <c r="K36" s="460"/>
      <c r="L36" s="460"/>
      <c r="M36" s="460"/>
      <c r="N36" s="460"/>
      <c r="O36" s="461"/>
      <c r="P36" s="111" t="s">
        <v>11</v>
      </c>
      <c r="Q36" s="110">
        <v>0</v>
      </c>
    </row>
    <row r="37" spans="2:17" s="14" customFormat="1" ht="15" customHeight="1">
      <c r="B37" s="397"/>
      <c r="C37" s="394" t="s">
        <v>156</v>
      </c>
      <c r="D37" s="394"/>
      <c r="E37" s="394"/>
      <c r="F37" s="394"/>
      <c r="G37" s="394"/>
      <c r="H37" s="394"/>
      <c r="I37" s="394"/>
      <c r="J37" s="394"/>
      <c r="K37" s="394"/>
      <c r="L37" s="394"/>
      <c r="M37" s="394"/>
      <c r="N37" s="394"/>
      <c r="O37" s="394"/>
      <c r="P37" s="111" t="s">
        <v>11</v>
      </c>
      <c r="Q37" s="110">
        <v>0</v>
      </c>
    </row>
    <row r="38" spans="2:17" s="14" customFormat="1" ht="15" customHeight="1">
      <c r="B38" s="397"/>
      <c r="C38" s="394" t="s">
        <v>167</v>
      </c>
      <c r="D38" s="394"/>
      <c r="E38" s="394"/>
      <c r="F38" s="394"/>
      <c r="G38" s="394"/>
      <c r="H38" s="394"/>
      <c r="I38" s="394"/>
      <c r="J38" s="394"/>
      <c r="K38" s="394"/>
      <c r="L38" s="394"/>
      <c r="M38" s="394"/>
      <c r="N38" s="394"/>
      <c r="O38" s="394"/>
      <c r="P38" s="111" t="s">
        <v>11</v>
      </c>
      <c r="Q38" s="110">
        <v>0</v>
      </c>
    </row>
    <row r="39" spans="2:17" s="14" customFormat="1" ht="15" customHeight="1">
      <c r="B39" s="397"/>
      <c r="C39" s="394" t="s">
        <v>130</v>
      </c>
      <c r="D39" s="394"/>
      <c r="E39" s="394"/>
      <c r="F39" s="394"/>
      <c r="G39" s="394"/>
      <c r="H39" s="394"/>
      <c r="I39" s="394"/>
      <c r="J39" s="394"/>
      <c r="K39" s="394"/>
      <c r="L39" s="394"/>
      <c r="M39" s="394"/>
      <c r="N39" s="394"/>
      <c r="O39" s="394"/>
      <c r="P39" s="111" t="s">
        <v>11</v>
      </c>
      <c r="Q39" s="110">
        <v>0</v>
      </c>
    </row>
    <row r="40" spans="2:17" s="14" customFormat="1" ht="15" customHeight="1">
      <c r="B40" s="397"/>
      <c r="C40" s="394" t="s">
        <v>131</v>
      </c>
      <c r="D40" s="394"/>
      <c r="E40" s="394"/>
      <c r="F40" s="394"/>
      <c r="G40" s="394"/>
      <c r="H40" s="394"/>
      <c r="I40" s="394"/>
      <c r="J40" s="394"/>
      <c r="K40" s="394"/>
      <c r="L40" s="394"/>
      <c r="M40" s="394"/>
      <c r="N40" s="394"/>
      <c r="O40" s="394"/>
      <c r="P40" s="111" t="s">
        <v>11</v>
      </c>
      <c r="Q40" s="110">
        <v>0</v>
      </c>
    </row>
    <row r="41" spans="2:17" s="14" customFormat="1" ht="15" customHeight="1">
      <c r="B41" s="397"/>
      <c r="C41" s="459" t="s">
        <v>132</v>
      </c>
      <c r="D41" s="460"/>
      <c r="E41" s="460"/>
      <c r="F41" s="460"/>
      <c r="G41" s="460"/>
      <c r="H41" s="460"/>
      <c r="I41" s="460"/>
      <c r="J41" s="460"/>
      <c r="K41" s="460"/>
      <c r="L41" s="460"/>
      <c r="M41" s="460"/>
      <c r="N41" s="460"/>
      <c r="O41" s="461"/>
      <c r="P41" s="111" t="s">
        <v>11</v>
      </c>
      <c r="Q41" s="110">
        <v>0</v>
      </c>
    </row>
    <row r="42" spans="2:17" s="14" customFormat="1" ht="15" customHeight="1">
      <c r="B42" s="397"/>
      <c r="C42" s="399" t="s">
        <v>157</v>
      </c>
      <c r="D42" s="400"/>
      <c r="E42" s="400"/>
      <c r="F42" s="400"/>
      <c r="G42" s="400"/>
      <c r="H42" s="400"/>
      <c r="I42" s="400"/>
      <c r="J42" s="400"/>
      <c r="K42" s="400"/>
      <c r="L42" s="400"/>
      <c r="M42" s="400"/>
      <c r="N42" s="400"/>
      <c r="O42" s="446"/>
      <c r="P42" s="111" t="s">
        <v>11</v>
      </c>
      <c r="Q42" s="110">
        <v>0</v>
      </c>
    </row>
    <row r="43" spans="2:17" s="14" customFormat="1" ht="15" customHeight="1">
      <c r="B43" s="397"/>
      <c r="C43" s="399" t="s">
        <v>107</v>
      </c>
      <c r="D43" s="400"/>
      <c r="E43" s="400"/>
      <c r="F43" s="400"/>
      <c r="G43" s="400"/>
      <c r="H43" s="400"/>
      <c r="I43" s="400"/>
      <c r="J43" s="400"/>
      <c r="K43" s="400"/>
      <c r="L43" s="400"/>
      <c r="M43" s="400"/>
      <c r="N43" s="400"/>
      <c r="O43" s="446"/>
      <c r="P43" s="111" t="s">
        <v>11</v>
      </c>
      <c r="Q43" s="110">
        <v>0</v>
      </c>
    </row>
    <row r="44" spans="2:17" s="14" customFormat="1" ht="15" customHeight="1">
      <c r="B44" s="398"/>
      <c r="C44" s="395" t="s">
        <v>54</v>
      </c>
      <c r="D44" s="395"/>
      <c r="E44" s="395"/>
      <c r="F44" s="395"/>
      <c r="G44" s="395"/>
      <c r="H44" s="395"/>
      <c r="I44" s="395"/>
      <c r="J44" s="395"/>
      <c r="K44" s="395"/>
      <c r="L44" s="395"/>
      <c r="M44" s="395"/>
      <c r="N44" s="395"/>
      <c r="O44" s="395"/>
      <c r="P44" s="111" t="s">
        <v>11</v>
      </c>
      <c r="Q44" s="110">
        <v>0</v>
      </c>
    </row>
    <row r="45" spans="2:17" s="14" customFormat="1" ht="15" customHeight="1">
      <c r="B45" s="108">
        <v>13</v>
      </c>
      <c r="C45" s="430" t="s">
        <v>113</v>
      </c>
      <c r="D45" s="430"/>
      <c r="E45" s="430"/>
      <c r="F45" s="430"/>
      <c r="G45" s="430"/>
      <c r="H45" s="430"/>
      <c r="I45" s="430"/>
      <c r="J45" s="430"/>
      <c r="K45" s="430"/>
      <c r="L45" s="430"/>
      <c r="M45" s="430"/>
      <c r="N45" s="430"/>
      <c r="O45" s="430"/>
      <c r="P45" s="111" t="s">
        <v>11</v>
      </c>
      <c r="Q45" s="110">
        <f>Q34+Q44</f>
        <v>0</v>
      </c>
    </row>
    <row r="46" spans="2:17" s="14" customFormat="1" ht="15" customHeight="1">
      <c r="B46" s="108">
        <v>14</v>
      </c>
      <c r="C46" s="394" t="s">
        <v>65</v>
      </c>
      <c r="D46" s="394"/>
      <c r="E46" s="394"/>
      <c r="F46" s="394"/>
      <c r="G46" s="394"/>
      <c r="H46" s="394"/>
      <c r="I46" s="394"/>
      <c r="J46" s="394"/>
      <c r="K46" s="394"/>
      <c r="L46" s="394"/>
      <c r="M46" s="394"/>
      <c r="N46" s="394"/>
      <c r="O46" s="394"/>
      <c r="P46" s="111" t="s">
        <v>11</v>
      </c>
      <c r="Q46" s="110">
        <f>(Q17-Q45)</f>
        <v>1248760</v>
      </c>
    </row>
    <row r="47" spans="2:17" s="14" customFormat="1" ht="15.75">
      <c r="B47" s="108">
        <v>15</v>
      </c>
      <c r="C47" s="430" t="s">
        <v>146</v>
      </c>
      <c r="D47" s="430"/>
      <c r="E47" s="430"/>
      <c r="F47" s="430"/>
      <c r="G47" s="430"/>
      <c r="H47" s="430"/>
      <c r="I47" s="430"/>
      <c r="J47" s="430"/>
      <c r="K47" s="430"/>
      <c r="L47" s="430"/>
      <c r="M47" s="430"/>
      <c r="N47" s="430"/>
      <c r="O47" s="430"/>
      <c r="P47" s="111" t="s">
        <v>11</v>
      </c>
      <c r="Q47" s="109">
        <f>ROUND(Q46,-1)</f>
        <v>1248760</v>
      </c>
    </row>
    <row r="48" spans="2:17" s="14" customFormat="1" ht="15" customHeight="1">
      <c r="B48" s="396">
        <v>16</v>
      </c>
      <c r="C48" s="394" t="s">
        <v>55</v>
      </c>
      <c r="D48" s="394"/>
      <c r="E48" s="394"/>
      <c r="F48" s="394"/>
      <c r="G48" s="394"/>
      <c r="H48" s="394"/>
      <c r="I48" s="394"/>
      <c r="J48" s="394"/>
      <c r="K48" s="394"/>
      <c r="L48" s="394"/>
      <c r="M48" s="394"/>
      <c r="N48" s="394"/>
      <c r="O48" s="394"/>
      <c r="P48" s="394"/>
      <c r="Q48" s="491"/>
    </row>
    <row r="49" spans="2:17" s="14" customFormat="1" ht="15" customHeight="1">
      <c r="B49" s="397"/>
      <c r="C49" s="455" t="s">
        <v>81</v>
      </c>
      <c r="D49" s="455"/>
      <c r="E49" s="455"/>
      <c r="F49" s="455"/>
      <c r="G49" s="455"/>
      <c r="H49" s="455" t="s">
        <v>96</v>
      </c>
      <c r="I49" s="455"/>
      <c r="J49" s="455"/>
      <c r="K49" s="455"/>
      <c r="L49" s="456" t="s">
        <v>112</v>
      </c>
      <c r="M49" s="457"/>
      <c r="N49" s="457"/>
      <c r="O49" s="458"/>
      <c r="P49" s="114"/>
      <c r="Q49" s="115"/>
    </row>
    <row r="50" spans="2:17" s="14" customFormat="1" ht="15" customHeight="1">
      <c r="B50" s="397"/>
      <c r="C50" s="447" t="s">
        <v>351</v>
      </c>
      <c r="D50" s="448"/>
      <c r="E50" s="449"/>
      <c r="F50" s="450" t="s">
        <v>56</v>
      </c>
      <c r="G50" s="450"/>
      <c r="H50" s="447" t="s">
        <v>351</v>
      </c>
      <c r="I50" s="448"/>
      <c r="J50" s="449"/>
      <c r="K50" s="116" t="s">
        <v>56</v>
      </c>
      <c r="L50" s="447" t="s">
        <v>351</v>
      </c>
      <c r="M50" s="448"/>
      <c r="N50" s="449"/>
      <c r="O50" s="116" t="s">
        <v>56</v>
      </c>
      <c r="P50" s="111" t="s">
        <v>11</v>
      </c>
      <c r="Q50" s="117">
        <v>0</v>
      </c>
    </row>
    <row r="51" spans="2:17" s="14" customFormat="1" ht="15" customHeight="1">
      <c r="B51" s="397"/>
      <c r="C51" s="451" t="s">
        <v>352</v>
      </c>
      <c r="D51" s="452"/>
      <c r="E51" s="453"/>
      <c r="F51" s="454">
        <v>0.05</v>
      </c>
      <c r="G51" s="450"/>
      <c r="H51" s="451" t="s">
        <v>352</v>
      </c>
      <c r="I51" s="452"/>
      <c r="J51" s="453"/>
      <c r="K51" s="118">
        <v>0.05</v>
      </c>
      <c r="L51" s="447" t="s">
        <v>358</v>
      </c>
      <c r="M51" s="448"/>
      <c r="N51" s="449"/>
      <c r="O51" s="118">
        <v>0.05</v>
      </c>
      <c r="P51" s="111" t="s">
        <v>11</v>
      </c>
      <c r="Q51" s="117">
        <f>ROUND(IF(Q47&lt;400001,0,IF(Q47&gt;800000,20000,((Q47-400000)*5%))),0)</f>
        <v>20000</v>
      </c>
    </row>
    <row r="52" spans="2:17" s="14" customFormat="1" ht="15" customHeight="1">
      <c r="B52" s="397"/>
      <c r="C52" s="451" t="s">
        <v>353</v>
      </c>
      <c r="D52" s="452"/>
      <c r="E52" s="453"/>
      <c r="F52" s="454">
        <v>0.1</v>
      </c>
      <c r="G52" s="450"/>
      <c r="H52" s="451" t="s">
        <v>353</v>
      </c>
      <c r="I52" s="452"/>
      <c r="J52" s="453"/>
      <c r="K52" s="118">
        <v>0.1</v>
      </c>
      <c r="L52" s="451" t="s">
        <v>353</v>
      </c>
      <c r="M52" s="452"/>
      <c r="N52" s="453"/>
      <c r="O52" s="118">
        <v>0.1</v>
      </c>
      <c r="P52" s="111" t="s">
        <v>11</v>
      </c>
      <c r="Q52" s="117">
        <f>IF(Q47&lt;800001,0,IF(Q47&gt;1200000,40000,((Q47-800000)*10%)))</f>
        <v>40000</v>
      </c>
    </row>
    <row r="53" spans="2:17" s="14" customFormat="1" ht="15" customHeight="1">
      <c r="B53" s="397"/>
      <c r="C53" s="451" t="s">
        <v>354</v>
      </c>
      <c r="D53" s="452"/>
      <c r="E53" s="453"/>
      <c r="F53" s="454">
        <v>0.15</v>
      </c>
      <c r="G53" s="450"/>
      <c r="H53" s="451" t="s">
        <v>354</v>
      </c>
      <c r="I53" s="452"/>
      <c r="J53" s="453"/>
      <c r="K53" s="118">
        <v>0.15</v>
      </c>
      <c r="L53" s="451" t="s">
        <v>354</v>
      </c>
      <c r="M53" s="452"/>
      <c r="N53" s="453"/>
      <c r="O53" s="118">
        <v>0.15</v>
      </c>
      <c r="P53" s="111" t="s">
        <v>11</v>
      </c>
      <c r="Q53" s="117">
        <f>IF(Q47&lt;1200001,0,IF(Q47&gt;1600000,60000,((Q47-1200000)*15%)))</f>
        <v>7314</v>
      </c>
    </row>
    <row r="54" spans="2:17" s="14" customFormat="1" ht="15" customHeight="1">
      <c r="B54" s="397"/>
      <c r="C54" s="451" t="s">
        <v>355</v>
      </c>
      <c r="D54" s="452"/>
      <c r="E54" s="453"/>
      <c r="F54" s="454">
        <v>0.2</v>
      </c>
      <c r="G54" s="450"/>
      <c r="H54" s="451" t="s">
        <v>355</v>
      </c>
      <c r="I54" s="452"/>
      <c r="J54" s="453"/>
      <c r="K54" s="118">
        <v>0.2</v>
      </c>
      <c r="L54" s="451" t="s">
        <v>355</v>
      </c>
      <c r="M54" s="452"/>
      <c r="N54" s="453"/>
      <c r="O54" s="118">
        <v>0.2</v>
      </c>
      <c r="P54" s="111" t="s">
        <v>11</v>
      </c>
      <c r="Q54" s="117">
        <f>IF(Q47&lt;1600001,0,IF(Q47&gt;2000000,80000,((Q47-1600000)*20%)))</f>
        <v>0</v>
      </c>
    </row>
    <row r="55" spans="2:17" s="14" customFormat="1" ht="15" customHeight="1">
      <c r="B55" s="397"/>
      <c r="C55" s="451" t="s">
        <v>356</v>
      </c>
      <c r="D55" s="452"/>
      <c r="E55" s="453"/>
      <c r="F55" s="454">
        <v>0.25</v>
      </c>
      <c r="G55" s="450"/>
      <c r="H55" s="451" t="s">
        <v>356</v>
      </c>
      <c r="I55" s="452"/>
      <c r="J55" s="453"/>
      <c r="K55" s="118">
        <v>0.25</v>
      </c>
      <c r="L55" s="451" t="s">
        <v>356</v>
      </c>
      <c r="M55" s="452"/>
      <c r="N55" s="453"/>
      <c r="O55" s="118">
        <v>0.25</v>
      </c>
      <c r="P55" s="111" t="s">
        <v>11</v>
      </c>
      <c r="Q55" s="117">
        <f>IF(Q47&lt;2000001,0,IF(Q47&gt;2400000,100000,((Q47-2000000)*25%)))</f>
        <v>0</v>
      </c>
    </row>
    <row r="56" spans="2:17" s="14" customFormat="1" ht="15" customHeight="1">
      <c r="B56" s="397"/>
      <c r="C56" s="451" t="s">
        <v>357</v>
      </c>
      <c r="D56" s="452"/>
      <c r="E56" s="453"/>
      <c r="F56" s="454">
        <v>0.3</v>
      </c>
      <c r="G56" s="450"/>
      <c r="H56" s="451" t="s">
        <v>357</v>
      </c>
      <c r="I56" s="452"/>
      <c r="J56" s="453"/>
      <c r="K56" s="118">
        <v>0.3</v>
      </c>
      <c r="L56" s="451" t="s">
        <v>357</v>
      </c>
      <c r="M56" s="452"/>
      <c r="N56" s="453"/>
      <c r="O56" s="118">
        <v>0.3</v>
      </c>
      <c r="P56" s="111" t="s">
        <v>11</v>
      </c>
      <c r="Q56" s="117">
        <f>IF(Q47&lt;2400001,0,(Q47-2400000)*30%)</f>
        <v>0</v>
      </c>
    </row>
    <row r="57" spans="2:17" s="14" customFormat="1" ht="15" customHeight="1">
      <c r="B57" s="397"/>
      <c r="C57" s="462" t="s">
        <v>66</v>
      </c>
      <c r="D57" s="463"/>
      <c r="E57" s="463"/>
      <c r="F57" s="463"/>
      <c r="G57" s="463"/>
      <c r="H57" s="463"/>
      <c r="I57" s="463"/>
      <c r="J57" s="463"/>
      <c r="K57" s="463"/>
      <c r="L57" s="463"/>
      <c r="M57" s="463"/>
      <c r="N57" s="463"/>
      <c r="O57" s="464"/>
      <c r="P57" s="111" t="s">
        <v>11</v>
      </c>
      <c r="Q57" s="109">
        <f>SUM(Q50:Q56)</f>
        <v>67314</v>
      </c>
    </row>
    <row r="58" spans="2:17" s="14" customFormat="1" ht="17.25" customHeight="1">
      <c r="B58" s="397"/>
      <c r="C58" s="470" t="s">
        <v>359</v>
      </c>
      <c r="D58" s="471"/>
      <c r="E58" s="471"/>
      <c r="F58" s="471"/>
      <c r="G58" s="471"/>
      <c r="H58" s="471"/>
      <c r="I58" s="471"/>
      <c r="J58" s="471"/>
      <c r="K58" s="471"/>
      <c r="L58" s="471"/>
      <c r="M58" s="471"/>
      <c r="N58" s="471"/>
      <c r="O58" s="472"/>
      <c r="P58" s="389" t="s">
        <v>11</v>
      </c>
      <c r="Q58" s="391">
        <f>IF(Q47&lt;1200001,Q57,IF(Q47&gt;1270584,0,Q57-(Q47-1200000)))</f>
        <v>18554</v>
      </c>
    </row>
    <row r="59" spans="2:17" s="14" customFormat="1" ht="17.25" customHeight="1">
      <c r="B59" s="397"/>
      <c r="C59" s="473"/>
      <c r="D59" s="474"/>
      <c r="E59" s="474"/>
      <c r="F59" s="474"/>
      <c r="G59" s="474"/>
      <c r="H59" s="474"/>
      <c r="I59" s="474"/>
      <c r="J59" s="474"/>
      <c r="K59" s="474"/>
      <c r="L59" s="474"/>
      <c r="M59" s="474"/>
      <c r="N59" s="474"/>
      <c r="O59" s="475"/>
      <c r="P59" s="390"/>
      <c r="Q59" s="392"/>
    </row>
    <row r="60" spans="2:17" s="14" customFormat="1" ht="15" customHeight="1">
      <c r="B60" s="397"/>
      <c r="C60" s="465" t="s">
        <v>207</v>
      </c>
      <c r="D60" s="466"/>
      <c r="E60" s="466"/>
      <c r="F60" s="466"/>
      <c r="G60" s="466"/>
      <c r="H60" s="466"/>
      <c r="I60" s="466"/>
      <c r="J60" s="466"/>
      <c r="K60" s="466"/>
      <c r="L60" s="466"/>
      <c r="M60" s="466"/>
      <c r="N60" s="466"/>
      <c r="O60" s="467"/>
      <c r="P60" s="111" t="s">
        <v>11</v>
      </c>
      <c r="Q60" s="109">
        <f>Q57-Q58</f>
        <v>48760</v>
      </c>
    </row>
    <row r="61" spans="2:17" s="14" customFormat="1" ht="15" customHeight="1">
      <c r="B61" s="397"/>
      <c r="C61" s="468" t="s">
        <v>208</v>
      </c>
      <c r="D61" s="468"/>
      <c r="E61" s="468"/>
      <c r="F61" s="468"/>
      <c r="G61" s="468"/>
      <c r="H61" s="468"/>
      <c r="I61" s="468"/>
      <c r="J61" s="468"/>
      <c r="K61" s="468"/>
      <c r="L61" s="468"/>
      <c r="M61" s="468"/>
      <c r="N61" s="468"/>
      <c r="O61" s="468"/>
      <c r="P61" s="111" t="s">
        <v>11</v>
      </c>
      <c r="Q61" s="110">
        <f>ROUND(Q60*0.04,0)</f>
        <v>1950</v>
      </c>
    </row>
    <row r="62" spans="2:17" s="14" customFormat="1" ht="15" customHeight="1">
      <c r="B62" s="398"/>
      <c r="C62" s="469" t="s">
        <v>100</v>
      </c>
      <c r="D62" s="469"/>
      <c r="E62" s="469"/>
      <c r="F62" s="469"/>
      <c r="G62" s="469"/>
      <c r="H62" s="469"/>
      <c r="I62" s="469"/>
      <c r="J62" s="469"/>
      <c r="K62" s="469"/>
      <c r="L62" s="469"/>
      <c r="M62" s="469"/>
      <c r="N62" s="469"/>
      <c r="O62" s="469"/>
      <c r="P62" s="111" t="s">
        <v>11</v>
      </c>
      <c r="Q62" s="109">
        <f>SUM(Q60:Q61)</f>
        <v>50710</v>
      </c>
    </row>
    <row r="63" spans="2:17" s="14" customFormat="1" ht="15" customHeight="1">
      <c r="B63" s="108">
        <v>17</v>
      </c>
      <c r="C63" s="459" t="s">
        <v>67</v>
      </c>
      <c r="D63" s="460"/>
      <c r="E63" s="460"/>
      <c r="F63" s="460"/>
      <c r="G63" s="460"/>
      <c r="H63" s="460"/>
      <c r="I63" s="460"/>
      <c r="J63" s="460"/>
      <c r="K63" s="460"/>
      <c r="L63" s="460"/>
      <c r="M63" s="460"/>
      <c r="N63" s="460"/>
      <c r="O63" s="461"/>
      <c r="P63" s="111" t="s">
        <v>11</v>
      </c>
      <c r="Q63" s="110">
        <f>'Other Deduction'!E17</f>
        <v>0</v>
      </c>
    </row>
    <row r="64" spans="2:17" s="14" customFormat="1" ht="15" customHeight="1">
      <c r="B64" s="108">
        <v>18</v>
      </c>
      <c r="C64" s="483" t="s">
        <v>84</v>
      </c>
      <c r="D64" s="483"/>
      <c r="E64" s="483"/>
      <c r="F64" s="483"/>
      <c r="G64" s="483"/>
      <c r="H64" s="483"/>
      <c r="I64" s="483"/>
      <c r="J64" s="483"/>
      <c r="K64" s="483"/>
      <c r="L64" s="483"/>
      <c r="M64" s="483"/>
      <c r="N64" s="483"/>
      <c r="O64" s="483"/>
      <c r="P64" s="111" t="s">
        <v>11</v>
      </c>
      <c r="Q64" s="109">
        <f>Q62-Q63</f>
        <v>50710</v>
      </c>
    </row>
    <row r="65" spans="2:17" ht="33.75" customHeight="1">
      <c r="B65" s="396">
        <v>19</v>
      </c>
      <c r="C65" s="484" t="s">
        <v>59</v>
      </c>
      <c r="D65" s="484"/>
      <c r="E65" s="485"/>
      <c r="F65" s="488" t="s">
        <v>360</v>
      </c>
      <c r="G65" s="488"/>
      <c r="H65" s="488"/>
      <c r="I65" s="488"/>
      <c r="J65" s="489" t="s">
        <v>361</v>
      </c>
      <c r="K65" s="490"/>
      <c r="L65" s="119" t="s">
        <v>362</v>
      </c>
      <c r="M65" s="489" t="s">
        <v>363</v>
      </c>
      <c r="N65" s="490"/>
      <c r="O65" s="119" t="s">
        <v>88</v>
      </c>
      <c r="P65" s="476" t="s">
        <v>145</v>
      </c>
      <c r="Q65" s="477"/>
    </row>
    <row r="66" spans="2:17" ht="15.75">
      <c r="B66" s="398"/>
      <c r="C66" s="486"/>
      <c r="D66" s="486"/>
      <c r="E66" s="487"/>
      <c r="F66" s="478">
        <f>SUM('Salary Sheet'!Y8:Y14)</f>
        <v>21000</v>
      </c>
      <c r="G66" s="478"/>
      <c r="H66" s="478"/>
      <c r="I66" s="478"/>
      <c r="J66" s="478">
        <f>SUM('Salary Sheet'!Y15:Y17)</f>
        <v>9000</v>
      </c>
      <c r="K66" s="478"/>
      <c r="L66" s="120">
        <f>'Salary Sheet'!Y18</f>
        <v>3000</v>
      </c>
      <c r="M66" s="478">
        <f>'Salary Sheet'!Y19</f>
        <v>0</v>
      </c>
      <c r="N66" s="478"/>
      <c r="O66" s="121">
        <f>SUM('Salary Sheet'!Y20:Y28)+'Other Deduction'!E18</f>
        <v>0</v>
      </c>
      <c r="P66" s="479">
        <f>F66+J66+L66+M66+O66</f>
        <v>33000</v>
      </c>
      <c r="Q66" s="480"/>
    </row>
    <row r="67" spans="2:17" ht="16.5" thickBot="1">
      <c r="B67" s="481" t="str">
        <f>IF(Q64&gt;P66,"Income Tax Payable",IF(Q64&lt;P66,"Income Tax Refundable","Income Tax Payble/Refundable"))</f>
        <v>Income Tax Payable</v>
      </c>
      <c r="C67" s="482"/>
      <c r="D67" s="482"/>
      <c r="E67" s="482"/>
      <c r="F67" s="482"/>
      <c r="G67" s="482"/>
      <c r="H67" s="482"/>
      <c r="I67" s="482"/>
      <c r="J67" s="482"/>
      <c r="K67" s="482"/>
      <c r="L67" s="482"/>
      <c r="M67" s="482"/>
      <c r="N67" s="482"/>
      <c r="O67" s="482"/>
      <c r="P67" s="122" t="s">
        <v>11</v>
      </c>
      <c r="Q67" s="123">
        <f>IF(Q64&gt;P66,Q64-P66,P66-Q64)</f>
        <v>17710</v>
      </c>
    </row>
    <row r="68" spans="2:17" ht="15.75"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7"/>
      <c r="Q68" s="38"/>
    </row>
    <row r="69" spans="2:17" ht="16.5">
      <c r="E69" s="39" t="s">
        <v>114</v>
      </c>
    </row>
    <row r="70" spans="2:17" ht="15.75"/>
    <row r="71" spans="2:17" ht="15.75" customHeight="1">
      <c r="C71" s="330"/>
      <c r="D71" s="330"/>
      <c r="E71" s="330"/>
      <c r="F71" s="330"/>
      <c r="G71" s="330"/>
      <c r="H71" s="330"/>
      <c r="I71" s="330"/>
      <c r="J71" s="330"/>
      <c r="K71" s="330"/>
      <c r="L71" s="330"/>
      <c r="M71" s="330"/>
      <c r="N71" s="330"/>
      <c r="O71" s="330"/>
      <c r="P71" s="330"/>
      <c r="Q71" s="330"/>
    </row>
    <row r="72" spans="2:17" ht="15.75" hidden="1" customHeight="1">
      <c r="C72" s="330"/>
      <c r="D72" s="330"/>
      <c r="E72" s="330"/>
      <c r="F72" s="330"/>
      <c r="G72" s="330"/>
      <c r="H72" s="330"/>
      <c r="I72" s="330"/>
      <c r="J72" s="330"/>
      <c r="K72" s="330"/>
      <c r="L72" s="330"/>
      <c r="M72" s="330"/>
      <c r="N72" s="330"/>
      <c r="O72" s="330"/>
      <c r="P72" s="330"/>
      <c r="Q72" s="330"/>
    </row>
    <row r="73" spans="2:17" ht="24" hidden="1" customHeight="1">
      <c r="C73" s="330"/>
      <c r="D73" s="330"/>
      <c r="E73" s="330"/>
      <c r="F73" s="330"/>
      <c r="G73" s="330"/>
      <c r="H73" s="330"/>
      <c r="I73" s="330"/>
      <c r="J73" s="330"/>
      <c r="K73" s="330"/>
      <c r="L73" s="330"/>
      <c r="M73" s="330"/>
      <c r="N73" s="330"/>
      <c r="O73" s="330"/>
      <c r="P73" s="330"/>
      <c r="Q73" s="330"/>
    </row>
    <row r="74" spans="2:17" ht="15.75" hidden="1" customHeight="1">
      <c r="L74" s="313"/>
      <c r="M74" s="313"/>
      <c r="N74" s="313"/>
      <c r="O74" s="313"/>
      <c r="P74" s="313"/>
      <c r="Q74" s="313"/>
    </row>
    <row r="75" spans="2:17" ht="15.75" hidden="1" customHeight="1">
      <c r="L75" s="313"/>
      <c r="M75" s="313"/>
      <c r="N75" s="313"/>
      <c r="O75" s="313"/>
      <c r="P75" s="313"/>
      <c r="Q75" s="313"/>
    </row>
    <row r="76" spans="2:17" ht="15.75" hidden="1" customHeight="1">
      <c r="L76" s="313"/>
      <c r="M76" s="313"/>
      <c r="N76" s="313"/>
      <c r="O76" s="313"/>
      <c r="P76" s="313"/>
      <c r="Q76" s="313"/>
    </row>
    <row r="77" spans="2:17" ht="15.75" hidden="1" customHeight="1">
      <c r="L77" s="313"/>
      <c r="M77" s="313"/>
      <c r="N77" s="313"/>
      <c r="O77" s="313"/>
      <c r="P77" s="313"/>
      <c r="Q77" s="313"/>
    </row>
    <row r="78" spans="2:17" ht="15.75" hidden="1" customHeight="1">
      <c r="L78" s="313"/>
      <c r="M78" s="313"/>
      <c r="N78" s="313"/>
      <c r="O78" s="313"/>
      <c r="P78" s="313"/>
      <c r="Q78" s="313"/>
    </row>
    <row r="79" spans="2:17" ht="15.75" hidden="1">
      <c r="D79" s="382"/>
      <c r="E79" s="382"/>
      <c r="F79" s="382"/>
      <c r="G79" s="382"/>
      <c r="H79" s="382"/>
      <c r="I79" s="382"/>
      <c r="J79" s="382"/>
      <c r="L79" s="313"/>
      <c r="M79" s="313"/>
      <c r="N79" s="313"/>
      <c r="O79" s="313"/>
      <c r="P79" s="313"/>
      <c r="Q79" s="313"/>
    </row>
    <row r="80" spans="2:17" ht="15.75" hidden="1">
      <c r="L80" s="313"/>
      <c r="M80" s="313"/>
      <c r="N80" s="313"/>
      <c r="O80" s="313"/>
      <c r="P80" s="313"/>
      <c r="Q80" s="313"/>
    </row>
    <row r="81" spans="1:18" ht="15.75" hidden="1">
      <c r="A81" s="53"/>
      <c r="B81" s="54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6"/>
      <c r="Q81" s="57"/>
      <c r="R81" s="53"/>
    </row>
    <row r="82" spans="1:18" ht="15.75" hidden="1">
      <c r="A82" s="53"/>
      <c r="B82" s="54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6"/>
      <c r="Q82" s="57"/>
      <c r="R82" s="53"/>
    </row>
    <row r="83" spans="1:18" ht="15.75" hidden="1">
      <c r="A83" s="53"/>
      <c r="B83" s="54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6"/>
      <c r="Q83" s="57"/>
      <c r="R83" s="53"/>
    </row>
    <row r="84" spans="1:18" ht="15.6" customHeight="1"/>
  </sheetData>
  <sheetProtection algorithmName="SHA-512" hashValue="vjcF8tsCsfgkueGmhM0occOobUQw0v9poox11nT6iRm67D0FYflsQyWfispt1xOUwwFrqFvWU9TsMFFinvbe1g==" saltValue="tCJghELICf4biPM7Q6a9oA==" spinCount="100000" sheet="1" objects="1" scenarios="1"/>
  <mergeCells count="135">
    <mergeCell ref="C71:Q73"/>
    <mergeCell ref="L74:Q80"/>
    <mergeCell ref="D79:J79"/>
    <mergeCell ref="F56:G56"/>
    <mergeCell ref="H56:J56"/>
    <mergeCell ref="L56:N56"/>
    <mergeCell ref="C56:E56"/>
    <mergeCell ref="P65:Q65"/>
    <mergeCell ref="F66:I66"/>
    <mergeCell ref="J66:K66"/>
    <mergeCell ref="M66:N66"/>
    <mergeCell ref="P66:Q66"/>
    <mergeCell ref="B67:O67"/>
    <mergeCell ref="C64:O64"/>
    <mergeCell ref="B65:B66"/>
    <mergeCell ref="C65:E66"/>
    <mergeCell ref="F65:I65"/>
    <mergeCell ref="J65:K65"/>
    <mergeCell ref="B48:B62"/>
    <mergeCell ref="C48:Q48"/>
    <mergeCell ref="C49:G49"/>
    <mergeCell ref="M65:N65"/>
    <mergeCell ref="F55:G55"/>
    <mergeCell ref="C55:E55"/>
    <mergeCell ref="C57:O57"/>
    <mergeCell ref="C60:O60"/>
    <mergeCell ref="C61:O61"/>
    <mergeCell ref="C62:O62"/>
    <mergeCell ref="C63:O63"/>
    <mergeCell ref="C52:E52"/>
    <mergeCell ref="F52:G52"/>
    <mergeCell ref="H52:J52"/>
    <mergeCell ref="L52:N52"/>
    <mergeCell ref="C53:E53"/>
    <mergeCell ref="C54:E54"/>
    <mergeCell ref="F53:G53"/>
    <mergeCell ref="F54:G54"/>
    <mergeCell ref="H53:J53"/>
    <mergeCell ref="H54:J54"/>
    <mergeCell ref="L53:N53"/>
    <mergeCell ref="L54:N54"/>
    <mergeCell ref="C58:O59"/>
    <mergeCell ref="H55:J55"/>
    <mergeCell ref="L55:N55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4:O44"/>
    <mergeCell ref="D26:G26"/>
    <mergeCell ref="K26:M26"/>
    <mergeCell ref="D27:G27"/>
    <mergeCell ref="K27:M27"/>
    <mergeCell ref="C50:E50"/>
    <mergeCell ref="F50:G50"/>
    <mergeCell ref="H50:J50"/>
    <mergeCell ref="L50:N50"/>
    <mergeCell ref="C51:E51"/>
    <mergeCell ref="F51:G51"/>
    <mergeCell ref="H51:J51"/>
    <mergeCell ref="L51:N51"/>
    <mergeCell ref="C43:O43"/>
    <mergeCell ref="H49:K49"/>
    <mergeCell ref="L49:O49"/>
    <mergeCell ref="C45:O45"/>
    <mergeCell ref="C46:O46"/>
    <mergeCell ref="C47:O47"/>
    <mergeCell ref="C34:O34"/>
    <mergeCell ref="D29:G29"/>
    <mergeCell ref="K29:M29"/>
    <mergeCell ref="D22:G22"/>
    <mergeCell ref="K22:M22"/>
    <mergeCell ref="D23:G23"/>
    <mergeCell ref="K23:M23"/>
    <mergeCell ref="D24:G24"/>
    <mergeCell ref="K24:M24"/>
    <mergeCell ref="C16:O16"/>
    <mergeCell ref="C17:O17"/>
    <mergeCell ref="B18:B34"/>
    <mergeCell ref="C18:Q18"/>
    <mergeCell ref="C19:Q19"/>
    <mergeCell ref="D20:G20"/>
    <mergeCell ref="K20:M20"/>
    <mergeCell ref="P20:Q30"/>
    <mergeCell ref="D21:G21"/>
    <mergeCell ref="K21:M21"/>
    <mergeCell ref="D28:G28"/>
    <mergeCell ref="K28:M28"/>
    <mergeCell ref="C30:M30"/>
    <mergeCell ref="C31:O31"/>
    <mergeCell ref="C32:O32"/>
    <mergeCell ref="C33:O33"/>
    <mergeCell ref="D25:G25"/>
    <mergeCell ref="K25:M25"/>
    <mergeCell ref="M9:O9"/>
    <mergeCell ref="C10:O10"/>
    <mergeCell ref="E13:G13"/>
    <mergeCell ref="H13:J13"/>
    <mergeCell ref="K13:L13"/>
    <mergeCell ref="M13:O13"/>
    <mergeCell ref="C14:O14"/>
    <mergeCell ref="C15:O15"/>
    <mergeCell ref="B11:B13"/>
    <mergeCell ref="C11:J11"/>
    <mergeCell ref="K11:L11"/>
    <mergeCell ref="M11:O11"/>
    <mergeCell ref="P58:P59"/>
    <mergeCell ref="Q58:Q59"/>
    <mergeCell ref="C4:O4"/>
    <mergeCell ref="C5:O5"/>
    <mergeCell ref="C6:O6"/>
    <mergeCell ref="B7:B9"/>
    <mergeCell ref="C7:L7"/>
    <mergeCell ref="M7:O7"/>
    <mergeCell ref="B1:Q1"/>
    <mergeCell ref="B2:Q2"/>
    <mergeCell ref="C3:D3"/>
    <mergeCell ref="E3:J3"/>
    <mergeCell ref="L3:N3"/>
    <mergeCell ref="P3:Q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</mergeCells>
  <printOptions horizontalCentered="1"/>
  <pageMargins left="0.39370078740157499" right="0.23622047244094499" top="0.23622047244094499" bottom="0.27559055118110198" header="0.196850393700787" footer="0.23622047244094499"/>
  <pageSetup paperSize="9" scale="78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M162"/>
  <sheetViews>
    <sheetView topLeftCell="A19" workbookViewId="0">
      <selection activeCell="J1" sqref="J1:L1"/>
    </sheetView>
  </sheetViews>
  <sheetFormatPr defaultColWidth="0" defaultRowHeight="12.75" customHeight="1" zeroHeight="1"/>
  <cols>
    <col min="1" max="8" width="9.140625" style="226" customWidth="1"/>
    <col min="9" max="9" width="10.85546875" style="226" customWidth="1"/>
    <col min="10" max="10" width="9.85546875" style="226" customWidth="1"/>
    <col min="11" max="11" width="9.140625" style="226" customWidth="1"/>
    <col min="12" max="12" width="9.140625" style="227" customWidth="1"/>
    <col min="13" max="13" width="1.85546875" style="126" customWidth="1"/>
    <col min="14" max="16384" width="9.140625" style="126" hidden="1"/>
  </cols>
  <sheetData>
    <row r="1" spans="1:13" ht="18">
      <c r="A1" s="229"/>
      <c r="B1" s="230"/>
      <c r="C1" s="230"/>
      <c r="D1" s="230"/>
      <c r="E1" s="666" t="s">
        <v>211</v>
      </c>
      <c r="F1" s="666"/>
      <c r="G1" s="666"/>
      <c r="H1" s="666"/>
      <c r="I1" s="230"/>
      <c r="J1" s="667" t="s">
        <v>347</v>
      </c>
      <c r="K1" s="667"/>
      <c r="L1" s="668"/>
      <c r="M1" s="507"/>
    </row>
    <row r="2" spans="1:13">
      <c r="A2" s="508" t="s">
        <v>212</v>
      </c>
      <c r="B2" s="509"/>
      <c r="C2" s="509"/>
      <c r="D2" s="509"/>
      <c r="E2" s="509"/>
      <c r="F2" s="509"/>
      <c r="G2" s="509"/>
      <c r="H2" s="509"/>
      <c r="I2" s="509"/>
      <c r="J2" s="509"/>
      <c r="K2" s="509"/>
      <c r="L2" s="510"/>
      <c r="M2" s="507"/>
    </row>
    <row r="3" spans="1:13">
      <c r="A3" s="508" t="s">
        <v>213</v>
      </c>
      <c r="B3" s="509"/>
      <c r="C3" s="509"/>
      <c r="D3" s="509"/>
      <c r="E3" s="509"/>
      <c r="F3" s="509"/>
      <c r="G3" s="509"/>
      <c r="H3" s="509"/>
      <c r="I3" s="509"/>
      <c r="J3" s="509"/>
      <c r="K3" s="509"/>
      <c r="L3" s="510"/>
      <c r="M3" s="507"/>
    </row>
    <row r="4" spans="1:13">
      <c r="A4" s="511" t="s">
        <v>214</v>
      </c>
      <c r="B4" s="512"/>
      <c r="C4" s="512"/>
      <c r="D4" s="512"/>
      <c r="E4" s="512"/>
      <c r="F4" s="512"/>
      <c r="G4" s="512"/>
      <c r="H4" s="512"/>
      <c r="I4" s="512"/>
      <c r="J4" s="512"/>
      <c r="K4" s="512"/>
      <c r="L4" s="513"/>
      <c r="M4" s="507"/>
    </row>
    <row r="5" spans="1:13">
      <c r="A5" s="514" t="s">
        <v>215</v>
      </c>
      <c r="B5" s="515"/>
      <c r="C5" s="515"/>
      <c r="D5" s="515"/>
      <c r="E5" s="515"/>
      <c r="F5" s="515"/>
      <c r="G5" s="515"/>
      <c r="H5" s="515"/>
      <c r="I5" s="515"/>
      <c r="J5" s="515"/>
      <c r="K5" s="515"/>
      <c r="L5" s="516"/>
      <c r="M5" s="507"/>
    </row>
    <row r="6" spans="1:13" ht="33" customHeight="1">
      <c r="A6" s="517" t="s">
        <v>216</v>
      </c>
      <c r="B6" s="518"/>
      <c r="C6" s="518"/>
      <c r="D6" s="518"/>
      <c r="E6" s="518"/>
      <c r="F6" s="518"/>
      <c r="G6" s="517" t="s">
        <v>217</v>
      </c>
      <c r="H6" s="517"/>
      <c r="I6" s="517"/>
      <c r="J6" s="517"/>
      <c r="K6" s="517"/>
      <c r="L6" s="517"/>
      <c r="M6" s="507"/>
    </row>
    <row r="7" spans="1:13" ht="16.5" customHeight="1">
      <c r="A7" s="519" t="s">
        <v>345</v>
      </c>
      <c r="B7" s="520"/>
      <c r="C7" s="520"/>
      <c r="D7" s="520"/>
      <c r="E7" s="520"/>
      <c r="F7" s="521"/>
      <c r="G7" s="522" t="str">
        <f>'Salary Sheet'!D5</f>
        <v>PARMANAND MEGHWAL</v>
      </c>
      <c r="H7" s="523"/>
      <c r="I7" s="523"/>
      <c r="J7" s="523"/>
      <c r="K7" s="523"/>
      <c r="L7" s="524"/>
      <c r="M7" s="507"/>
    </row>
    <row r="8" spans="1:13" ht="18.95" customHeight="1">
      <c r="A8" s="492" t="s">
        <v>344</v>
      </c>
      <c r="B8" s="493"/>
      <c r="C8" s="493"/>
      <c r="D8" s="493"/>
      <c r="E8" s="493"/>
      <c r="F8" s="494"/>
      <c r="G8" s="495" t="str">
        <f>'Salary Sheet'!L5</f>
        <v>HEAD MASTER</v>
      </c>
      <c r="H8" s="496"/>
      <c r="I8" s="496"/>
      <c r="J8" s="496"/>
      <c r="K8" s="496"/>
      <c r="L8" s="497"/>
      <c r="M8" s="507"/>
    </row>
    <row r="9" spans="1:13">
      <c r="A9" s="498" t="str">
        <f>'Salary Sheet'!C3</f>
        <v xml:space="preserve">SCHOOL NAME </v>
      </c>
      <c r="B9" s="499"/>
      <c r="C9" s="499"/>
      <c r="D9" s="499"/>
      <c r="E9" s="499"/>
      <c r="F9" s="500"/>
      <c r="G9" s="498" t="str">
        <f>'Salary Sheet'!C3</f>
        <v xml:space="preserve">SCHOOL NAME </v>
      </c>
      <c r="H9" s="499"/>
      <c r="I9" s="499"/>
      <c r="J9" s="499"/>
      <c r="K9" s="499"/>
      <c r="L9" s="500"/>
      <c r="M9" s="507"/>
    </row>
    <row r="10" spans="1:13" ht="17.45" customHeight="1">
      <c r="A10" s="501"/>
      <c r="B10" s="502"/>
      <c r="C10" s="502"/>
      <c r="D10" s="502"/>
      <c r="E10" s="502"/>
      <c r="F10" s="503"/>
      <c r="G10" s="501"/>
      <c r="H10" s="502"/>
      <c r="I10" s="502"/>
      <c r="J10" s="502"/>
      <c r="K10" s="502"/>
      <c r="L10" s="503"/>
      <c r="M10" s="507"/>
    </row>
    <row r="11" spans="1:13">
      <c r="A11" s="504" t="s">
        <v>218</v>
      </c>
      <c r="B11" s="505"/>
      <c r="C11" s="506"/>
      <c r="D11" s="504" t="s">
        <v>219</v>
      </c>
      <c r="E11" s="505"/>
      <c r="F11" s="506"/>
      <c r="G11" s="504" t="s">
        <v>220</v>
      </c>
      <c r="H11" s="505"/>
      <c r="I11" s="505"/>
      <c r="J11" s="505"/>
      <c r="K11" s="505"/>
      <c r="L11" s="506"/>
      <c r="M11" s="507"/>
    </row>
    <row r="12" spans="1:13" ht="15" customHeight="1">
      <c r="A12" s="525"/>
      <c r="B12" s="526"/>
      <c r="C12" s="527"/>
      <c r="D12" s="528" t="str">
        <f>'Salary Sheet'!V5</f>
        <v>AAAAAAAA</v>
      </c>
      <c r="E12" s="529"/>
      <c r="F12" s="530"/>
      <c r="G12" s="528" t="str">
        <f>'Salary Sheet'!Q5</f>
        <v>XXXXXXXXXX</v>
      </c>
      <c r="H12" s="529"/>
      <c r="I12" s="529"/>
      <c r="J12" s="529"/>
      <c r="K12" s="529"/>
      <c r="L12" s="530"/>
      <c r="M12" s="507"/>
    </row>
    <row r="13" spans="1:13">
      <c r="A13" s="127" t="s">
        <v>221</v>
      </c>
      <c r="B13" s="128"/>
      <c r="C13" s="129"/>
      <c r="D13" s="531"/>
      <c r="E13" s="532"/>
      <c r="F13" s="533"/>
      <c r="G13" s="505" t="s">
        <v>222</v>
      </c>
      <c r="H13" s="505"/>
      <c r="I13" s="505"/>
      <c r="J13" s="504" t="s">
        <v>223</v>
      </c>
      <c r="K13" s="540"/>
      <c r="L13" s="541"/>
      <c r="M13" s="507"/>
    </row>
    <row r="14" spans="1:13">
      <c r="A14" s="130" t="s">
        <v>224</v>
      </c>
      <c r="B14" s="131"/>
      <c r="C14" s="132"/>
      <c r="D14" s="534"/>
      <c r="E14" s="535"/>
      <c r="F14" s="536"/>
      <c r="G14" s="504" t="s">
        <v>225</v>
      </c>
      <c r="H14" s="506"/>
      <c r="I14" s="133" t="s">
        <v>226</v>
      </c>
      <c r="J14" s="542" t="s">
        <v>370</v>
      </c>
      <c r="K14" s="543"/>
      <c r="L14" s="544"/>
      <c r="M14" s="507"/>
    </row>
    <row r="15" spans="1:13">
      <c r="A15" s="134" t="s">
        <v>227</v>
      </c>
      <c r="B15" s="135"/>
      <c r="C15" s="136"/>
      <c r="D15" s="537"/>
      <c r="E15" s="538"/>
      <c r="F15" s="539"/>
      <c r="G15" s="548" t="s">
        <v>371</v>
      </c>
      <c r="H15" s="549"/>
      <c r="I15" s="137" t="s">
        <v>372</v>
      </c>
      <c r="J15" s="545"/>
      <c r="K15" s="546"/>
      <c r="L15" s="547"/>
      <c r="M15" s="507"/>
    </row>
    <row r="16" spans="1:13">
      <c r="A16" s="134" t="s">
        <v>228</v>
      </c>
      <c r="B16" s="135"/>
      <c r="C16" s="135"/>
      <c r="D16" s="138"/>
      <c r="E16" s="138"/>
      <c r="F16" s="138"/>
      <c r="G16" s="139"/>
      <c r="H16" s="139"/>
      <c r="I16" s="139"/>
      <c r="J16" s="139"/>
      <c r="K16" s="139"/>
      <c r="L16" s="140"/>
      <c r="M16" s="507"/>
    </row>
    <row r="17" spans="1:13">
      <c r="A17" s="517" t="s">
        <v>229</v>
      </c>
      <c r="B17" s="517"/>
      <c r="C17" s="550" t="s">
        <v>230</v>
      </c>
      <c r="D17" s="550"/>
      <c r="E17" s="550"/>
      <c r="F17" s="551" t="s">
        <v>231</v>
      </c>
      <c r="G17" s="551"/>
      <c r="H17" s="552" t="s">
        <v>232</v>
      </c>
      <c r="I17" s="553"/>
      <c r="J17" s="554"/>
      <c r="K17" s="550" t="s">
        <v>233</v>
      </c>
      <c r="L17" s="550"/>
      <c r="M17" s="507"/>
    </row>
    <row r="18" spans="1:13">
      <c r="A18" s="548" t="s">
        <v>234</v>
      </c>
      <c r="B18" s="549"/>
      <c r="C18" s="555"/>
      <c r="D18" s="556"/>
      <c r="E18" s="557"/>
      <c r="F18" s="558">
        <f>SUM('Salary Sheet'!O8:O10)</f>
        <v>317160</v>
      </c>
      <c r="G18" s="559"/>
      <c r="H18" s="555">
        <f>SUM('Salary Sheet'!Y8:Y10)</f>
        <v>9000</v>
      </c>
      <c r="I18" s="556"/>
      <c r="J18" s="557"/>
      <c r="K18" s="558">
        <f>H18</f>
        <v>9000</v>
      </c>
      <c r="L18" s="560"/>
      <c r="M18" s="507"/>
    </row>
    <row r="19" spans="1:13">
      <c r="A19" s="548" t="s">
        <v>235</v>
      </c>
      <c r="B19" s="549"/>
      <c r="C19" s="555"/>
      <c r="D19" s="556"/>
      <c r="E19" s="557"/>
      <c r="F19" s="558">
        <f>SUM('Salary Sheet'!O11:O13)</f>
        <v>326200</v>
      </c>
      <c r="G19" s="559"/>
      <c r="H19" s="555">
        <f>SUM('Salary Sheet'!Y11:Y13)</f>
        <v>9000</v>
      </c>
      <c r="I19" s="556"/>
      <c r="J19" s="557"/>
      <c r="K19" s="558">
        <f>H19</f>
        <v>9000</v>
      </c>
      <c r="L19" s="560"/>
      <c r="M19" s="507"/>
    </row>
    <row r="20" spans="1:13">
      <c r="A20" s="548" t="s">
        <v>236</v>
      </c>
      <c r="B20" s="549"/>
      <c r="C20" s="555"/>
      <c r="D20" s="556"/>
      <c r="E20" s="557"/>
      <c r="F20" s="558">
        <f>SUM('Salary Sheet'!O14:O16)</f>
        <v>333480</v>
      </c>
      <c r="G20" s="559"/>
      <c r="H20" s="555">
        <f>SUM('Salary Sheet'!Y14:Y16)</f>
        <v>9000</v>
      </c>
      <c r="I20" s="556"/>
      <c r="J20" s="557"/>
      <c r="K20" s="558">
        <f>H20</f>
        <v>9000</v>
      </c>
      <c r="L20" s="559"/>
      <c r="M20" s="507"/>
    </row>
    <row r="21" spans="1:13">
      <c r="A21" s="548" t="s">
        <v>237</v>
      </c>
      <c r="B21" s="549"/>
      <c r="C21" s="555"/>
      <c r="D21" s="556"/>
      <c r="E21" s="557"/>
      <c r="F21" s="558">
        <f>SUM('Salary Sheet'!O17:O28)</f>
        <v>346920</v>
      </c>
      <c r="G21" s="559"/>
      <c r="H21" s="555">
        <f>SUM('Salary Sheet'!Y17:Y28)</f>
        <v>6000</v>
      </c>
      <c r="I21" s="556"/>
      <c r="J21" s="557"/>
      <c r="K21" s="558">
        <f>H21</f>
        <v>6000</v>
      </c>
      <c r="L21" s="559"/>
      <c r="M21" s="507"/>
    </row>
    <row r="22" spans="1:13">
      <c r="A22" s="504" t="s">
        <v>238</v>
      </c>
      <c r="B22" s="506"/>
      <c r="C22" s="561"/>
      <c r="D22" s="562"/>
      <c r="E22" s="563"/>
      <c r="F22" s="564">
        <f>SUM(F18:F21)</f>
        <v>1323760</v>
      </c>
      <c r="G22" s="565"/>
      <c r="H22" s="561">
        <f>SUM(H18:H21)</f>
        <v>33000</v>
      </c>
      <c r="I22" s="562"/>
      <c r="J22" s="563"/>
      <c r="K22" s="564">
        <f>SUM(K18:K21)</f>
        <v>33000</v>
      </c>
      <c r="L22" s="565"/>
      <c r="M22" s="507"/>
    </row>
    <row r="23" spans="1:13">
      <c r="A23" s="573" t="s">
        <v>239</v>
      </c>
      <c r="B23" s="574"/>
      <c r="C23" s="574"/>
      <c r="D23" s="574"/>
      <c r="E23" s="575"/>
      <c r="F23" s="575"/>
      <c r="G23" s="575"/>
      <c r="H23" s="575"/>
      <c r="I23" s="575"/>
      <c r="J23" s="575"/>
      <c r="K23" s="575"/>
      <c r="L23" s="576"/>
      <c r="M23" s="507"/>
    </row>
    <row r="24" spans="1:13">
      <c r="A24" s="141" t="s">
        <v>240</v>
      </c>
      <c r="B24" s="577" t="s">
        <v>241</v>
      </c>
      <c r="C24" s="577"/>
      <c r="D24" s="578"/>
      <c r="E24" s="579" t="s">
        <v>242</v>
      </c>
      <c r="F24" s="580"/>
      <c r="G24" s="580"/>
      <c r="H24" s="580"/>
      <c r="I24" s="581"/>
      <c r="J24" s="581"/>
      <c r="K24" s="580"/>
      <c r="L24" s="582"/>
      <c r="M24" s="507"/>
    </row>
    <row r="25" spans="1:13">
      <c r="A25" s="142"/>
      <c r="B25" s="583" t="s">
        <v>243</v>
      </c>
      <c r="C25" s="583"/>
      <c r="D25" s="583"/>
      <c r="E25" s="584" t="s">
        <v>244</v>
      </c>
      <c r="F25" s="585"/>
      <c r="G25" s="584" t="s">
        <v>245</v>
      </c>
      <c r="H25" s="586"/>
      <c r="I25" s="584" t="s">
        <v>246</v>
      </c>
      <c r="J25" s="586"/>
      <c r="K25" s="587" t="s">
        <v>247</v>
      </c>
      <c r="L25" s="588"/>
      <c r="M25" s="507"/>
    </row>
    <row r="26" spans="1:13">
      <c r="A26" s="142"/>
      <c r="B26" s="143"/>
      <c r="C26" s="143" t="s">
        <v>248</v>
      </c>
      <c r="D26" s="143"/>
      <c r="E26" s="590" t="s">
        <v>249</v>
      </c>
      <c r="F26" s="591"/>
      <c r="G26" s="590" t="s">
        <v>249</v>
      </c>
      <c r="H26" s="592"/>
      <c r="I26" s="590" t="s">
        <v>249</v>
      </c>
      <c r="J26" s="592"/>
      <c r="K26" s="566" t="s">
        <v>250</v>
      </c>
      <c r="L26" s="567"/>
      <c r="M26" s="507"/>
    </row>
    <row r="27" spans="1:13">
      <c r="A27" s="144"/>
      <c r="B27" s="568"/>
      <c r="C27" s="568"/>
      <c r="D27" s="568"/>
      <c r="E27" s="145"/>
      <c r="F27" s="146"/>
      <c r="G27" s="569"/>
      <c r="H27" s="570"/>
      <c r="I27" s="571" t="s">
        <v>251</v>
      </c>
      <c r="J27" s="572"/>
      <c r="K27" s="147"/>
      <c r="L27" s="148"/>
      <c r="M27" s="507"/>
    </row>
    <row r="28" spans="1:13">
      <c r="A28" s="133">
        <v>1</v>
      </c>
      <c r="B28" s="555"/>
      <c r="C28" s="556"/>
      <c r="D28" s="557"/>
      <c r="E28" s="558"/>
      <c r="F28" s="559"/>
      <c r="G28" s="555"/>
      <c r="H28" s="557"/>
      <c r="I28" s="589"/>
      <c r="J28" s="589"/>
      <c r="K28" s="149"/>
      <c r="L28" s="149"/>
      <c r="M28" s="507"/>
    </row>
    <row r="29" spans="1:13">
      <c r="A29" s="150">
        <v>2</v>
      </c>
      <c r="B29" s="555"/>
      <c r="C29" s="556"/>
      <c r="D29" s="557"/>
      <c r="E29" s="558"/>
      <c r="F29" s="559"/>
      <c r="G29" s="555"/>
      <c r="H29" s="557"/>
      <c r="I29" s="589"/>
      <c r="J29" s="589"/>
      <c r="K29" s="149"/>
      <c r="L29" s="149"/>
      <c r="M29" s="507"/>
    </row>
    <row r="30" spans="1:13">
      <c r="A30" s="150">
        <v>3</v>
      </c>
      <c r="B30" s="555"/>
      <c r="C30" s="556"/>
      <c r="D30" s="557"/>
      <c r="E30" s="151"/>
      <c r="F30" s="152"/>
      <c r="G30" s="153"/>
      <c r="H30" s="154"/>
      <c r="I30" s="155"/>
      <c r="J30" s="156"/>
      <c r="K30" s="149"/>
      <c r="L30" s="149"/>
      <c r="M30" s="507"/>
    </row>
    <row r="31" spans="1:13">
      <c r="A31" s="150">
        <v>4</v>
      </c>
      <c r="B31" s="555"/>
      <c r="C31" s="556"/>
      <c r="D31" s="557"/>
      <c r="E31" s="151"/>
      <c r="F31" s="152"/>
      <c r="G31" s="153"/>
      <c r="H31" s="154"/>
      <c r="I31" s="153"/>
      <c r="J31" s="154"/>
      <c r="K31" s="149"/>
      <c r="L31" s="149"/>
      <c r="M31" s="507"/>
    </row>
    <row r="32" spans="1:13">
      <c r="A32" s="150">
        <v>5</v>
      </c>
      <c r="B32" s="555"/>
      <c r="C32" s="556"/>
      <c r="D32" s="557"/>
      <c r="E32" s="151"/>
      <c r="F32" s="152"/>
      <c r="G32" s="153"/>
      <c r="H32" s="154"/>
      <c r="I32" s="153"/>
      <c r="J32" s="154"/>
      <c r="K32" s="149"/>
      <c r="L32" s="149"/>
      <c r="M32" s="507"/>
    </row>
    <row r="33" spans="1:13">
      <c r="A33" s="150">
        <v>6</v>
      </c>
      <c r="B33" s="555"/>
      <c r="C33" s="556"/>
      <c r="D33" s="557"/>
      <c r="E33" s="151"/>
      <c r="F33" s="152"/>
      <c r="G33" s="153"/>
      <c r="H33" s="154"/>
      <c r="I33" s="153"/>
      <c r="J33" s="154"/>
      <c r="K33" s="149"/>
      <c r="L33" s="149"/>
      <c r="M33" s="507"/>
    </row>
    <row r="34" spans="1:13">
      <c r="A34" s="150">
        <v>7</v>
      </c>
      <c r="B34" s="555"/>
      <c r="C34" s="556"/>
      <c r="D34" s="557"/>
      <c r="E34" s="151"/>
      <c r="F34" s="152"/>
      <c r="G34" s="153"/>
      <c r="H34" s="154"/>
      <c r="I34" s="153"/>
      <c r="J34" s="154"/>
      <c r="K34" s="149"/>
      <c r="L34" s="149"/>
      <c r="M34" s="507"/>
    </row>
    <row r="35" spans="1:13">
      <c r="A35" s="150">
        <v>8</v>
      </c>
      <c r="B35" s="555"/>
      <c r="C35" s="556"/>
      <c r="D35" s="557"/>
      <c r="E35" s="151"/>
      <c r="F35" s="152"/>
      <c r="G35" s="153"/>
      <c r="H35" s="154"/>
      <c r="I35" s="153"/>
      <c r="J35" s="154"/>
      <c r="K35" s="149"/>
      <c r="L35" s="149"/>
      <c r="M35" s="507"/>
    </row>
    <row r="36" spans="1:13">
      <c r="A36" s="150">
        <v>9</v>
      </c>
      <c r="B36" s="555"/>
      <c r="C36" s="556"/>
      <c r="D36" s="557"/>
      <c r="E36" s="558"/>
      <c r="F36" s="559"/>
      <c r="G36" s="555"/>
      <c r="H36" s="557"/>
      <c r="I36" s="555"/>
      <c r="J36" s="557"/>
      <c r="K36" s="149"/>
      <c r="L36" s="149"/>
      <c r="M36" s="507"/>
    </row>
    <row r="37" spans="1:13">
      <c r="A37" s="150">
        <v>10</v>
      </c>
      <c r="B37" s="555"/>
      <c r="C37" s="556"/>
      <c r="D37" s="557"/>
      <c r="E37" s="558"/>
      <c r="F37" s="559"/>
      <c r="G37" s="555"/>
      <c r="H37" s="557"/>
      <c r="I37" s="555"/>
      <c r="J37" s="557"/>
      <c r="K37" s="149"/>
      <c r="L37" s="149"/>
      <c r="M37" s="507"/>
    </row>
    <row r="38" spans="1:13">
      <c r="A38" s="150">
        <v>11</v>
      </c>
      <c r="B38" s="555"/>
      <c r="C38" s="556"/>
      <c r="D38" s="557"/>
      <c r="E38" s="558"/>
      <c r="F38" s="559"/>
      <c r="G38" s="555"/>
      <c r="H38" s="557"/>
      <c r="I38" s="555"/>
      <c r="J38" s="557"/>
      <c r="K38" s="149"/>
      <c r="L38" s="149"/>
      <c r="M38" s="507"/>
    </row>
    <row r="39" spans="1:13">
      <c r="A39" s="150">
        <v>12</v>
      </c>
      <c r="B39" s="555"/>
      <c r="C39" s="556"/>
      <c r="D39" s="557"/>
      <c r="E39" s="558"/>
      <c r="F39" s="559"/>
      <c r="G39" s="555"/>
      <c r="H39" s="557"/>
      <c r="I39" s="593"/>
      <c r="J39" s="594"/>
      <c r="K39" s="149"/>
      <c r="L39" s="149"/>
      <c r="M39" s="507"/>
    </row>
    <row r="40" spans="1:13">
      <c r="A40" s="150">
        <v>13</v>
      </c>
      <c r="B40" s="555"/>
      <c r="C40" s="556"/>
      <c r="D40" s="557"/>
      <c r="E40" s="151"/>
      <c r="F40" s="152"/>
      <c r="G40" s="153"/>
      <c r="H40" s="154"/>
      <c r="I40" s="157"/>
      <c r="J40" s="158"/>
      <c r="K40" s="149"/>
      <c r="L40" s="149"/>
      <c r="M40" s="507"/>
    </row>
    <row r="41" spans="1:13">
      <c r="A41" s="144" t="s">
        <v>252</v>
      </c>
      <c r="B41" s="555">
        <f>SUM(B28:B40)</f>
        <v>0</v>
      </c>
      <c r="C41" s="556"/>
      <c r="D41" s="557"/>
      <c r="E41" s="558"/>
      <c r="F41" s="559"/>
      <c r="G41" s="555"/>
      <c r="H41" s="557"/>
      <c r="I41" s="589"/>
      <c r="J41" s="589"/>
      <c r="K41" s="149"/>
      <c r="L41" s="149"/>
      <c r="M41" s="507"/>
    </row>
    <row r="42" spans="1:13">
      <c r="A42" s="134"/>
      <c r="B42" s="159"/>
      <c r="C42" s="159"/>
      <c r="D42" s="159"/>
      <c r="E42" s="160"/>
      <c r="F42" s="160"/>
      <c r="G42" s="159"/>
      <c r="H42" s="159"/>
      <c r="I42" s="139"/>
      <c r="J42" s="139"/>
      <c r="K42" s="139"/>
      <c r="L42" s="148"/>
      <c r="M42" s="507"/>
    </row>
    <row r="43" spans="1:13">
      <c r="A43" s="573" t="s">
        <v>348</v>
      </c>
      <c r="B43" s="574"/>
      <c r="C43" s="574"/>
      <c r="D43" s="574"/>
      <c r="E43" s="575"/>
      <c r="F43" s="575"/>
      <c r="G43" s="575"/>
      <c r="H43" s="575"/>
      <c r="I43" s="575"/>
      <c r="J43" s="575"/>
      <c r="K43" s="575"/>
      <c r="L43" s="576"/>
      <c r="M43" s="507"/>
    </row>
    <row r="44" spans="1:13">
      <c r="A44" s="141" t="s">
        <v>240</v>
      </c>
      <c r="B44" s="577" t="s">
        <v>241</v>
      </c>
      <c r="C44" s="577"/>
      <c r="D44" s="578"/>
      <c r="E44" s="579" t="s">
        <v>253</v>
      </c>
      <c r="F44" s="580"/>
      <c r="G44" s="580"/>
      <c r="H44" s="580"/>
      <c r="I44" s="581"/>
      <c r="J44" s="581"/>
      <c r="K44" s="580"/>
      <c r="L44" s="582"/>
      <c r="M44" s="507"/>
    </row>
    <row r="45" spans="1:13">
      <c r="A45" s="142"/>
      <c r="B45" s="583" t="s">
        <v>243</v>
      </c>
      <c r="C45" s="583"/>
      <c r="D45" s="583"/>
      <c r="E45" s="584" t="s">
        <v>254</v>
      </c>
      <c r="F45" s="585"/>
      <c r="G45" s="584" t="s">
        <v>255</v>
      </c>
      <c r="H45" s="586"/>
      <c r="I45" s="584" t="s">
        <v>256</v>
      </c>
      <c r="J45" s="586"/>
      <c r="K45" s="587" t="s">
        <v>247</v>
      </c>
      <c r="L45" s="588"/>
      <c r="M45" s="507"/>
    </row>
    <row r="46" spans="1:13">
      <c r="A46" s="142"/>
      <c r="B46" s="143"/>
      <c r="C46" s="143" t="s">
        <v>248</v>
      </c>
      <c r="D46" s="143"/>
      <c r="E46" s="590" t="s">
        <v>257</v>
      </c>
      <c r="F46" s="591"/>
      <c r="G46" s="590" t="s">
        <v>68</v>
      </c>
      <c r="H46" s="592"/>
      <c r="I46" s="590" t="s">
        <v>258</v>
      </c>
      <c r="J46" s="592"/>
      <c r="K46" s="566" t="s">
        <v>250</v>
      </c>
      <c r="L46" s="567"/>
      <c r="M46" s="507"/>
    </row>
    <row r="47" spans="1:13">
      <c r="A47" s="144"/>
      <c r="B47" s="568"/>
      <c r="C47" s="568"/>
      <c r="D47" s="568"/>
      <c r="E47" s="145"/>
      <c r="F47" s="146"/>
      <c r="G47" s="569" t="s">
        <v>251</v>
      </c>
      <c r="H47" s="570"/>
      <c r="I47" s="571"/>
      <c r="J47" s="572"/>
      <c r="K47" s="147"/>
      <c r="L47" s="148"/>
      <c r="M47" s="507"/>
    </row>
    <row r="48" spans="1:13">
      <c r="A48" s="133">
        <v>1</v>
      </c>
      <c r="B48" s="595"/>
      <c r="C48" s="596"/>
      <c r="D48" s="597"/>
      <c r="E48" s="237"/>
      <c r="F48" s="238"/>
      <c r="G48" s="595"/>
      <c r="H48" s="597"/>
      <c r="I48" s="601"/>
      <c r="J48" s="602"/>
      <c r="K48" s="239"/>
      <c r="L48" s="239"/>
      <c r="M48" s="507"/>
    </row>
    <row r="49" spans="1:13">
      <c r="A49" s="150">
        <v>2</v>
      </c>
      <c r="B49" s="595"/>
      <c r="C49" s="596"/>
      <c r="D49" s="597"/>
      <c r="E49" s="237"/>
      <c r="F49" s="238"/>
      <c r="G49" s="595"/>
      <c r="H49" s="597"/>
      <c r="I49" s="601"/>
      <c r="J49" s="602"/>
      <c r="K49" s="239"/>
      <c r="L49" s="239"/>
      <c r="M49" s="507"/>
    </row>
    <row r="50" spans="1:13">
      <c r="A50" s="150">
        <v>3</v>
      </c>
      <c r="B50" s="595"/>
      <c r="C50" s="596"/>
      <c r="D50" s="597"/>
      <c r="E50" s="237"/>
      <c r="F50" s="238"/>
      <c r="G50" s="595"/>
      <c r="H50" s="597"/>
      <c r="I50" s="598"/>
      <c r="J50" s="599"/>
      <c r="K50" s="239"/>
      <c r="L50" s="239"/>
      <c r="M50" s="507"/>
    </row>
    <row r="51" spans="1:13">
      <c r="A51" s="150">
        <v>4</v>
      </c>
      <c r="B51" s="595"/>
      <c r="C51" s="596"/>
      <c r="D51" s="597"/>
      <c r="E51" s="237"/>
      <c r="F51" s="238"/>
      <c r="G51" s="595"/>
      <c r="H51" s="597"/>
      <c r="I51" s="600"/>
      <c r="J51" s="597"/>
      <c r="K51" s="239"/>
      <c r="L51" s="239"/>
      <c r="M51" s="507"/>
    </row>
    <row r="52" spans="1:13">
      <c r="A52" s="150">
        <v>5</v>
      </c>
      <c r="B52" s="595"/>
      <c r="C52" s="596"/>
      <c r="D52" s="597"/>
      <c r="E52" s="237"/>
      <c r="F52" s="238"/>
      <c r="G52" s="595"/>
      <c r="H52" s="597"/>
      <c r="I52" s="600"/>
      <c r="J52" s="597"/>
      <c r="K52" s="239"/>
      <c r="L52" s="239"/>
      <c r="M52" s="507"/>
    </row>
    <row r="53" spans="1:13">
      <c r="A53" s="150">
        <v>6</v>
      </c>
      <c r="B53" s="595"/>
      <c r="C53" s="596"/>
      <c r="D53" s="597"/>
      <c r="E53" s="237"/>
      <c r="F53" s="238"/>
      <c r="G53" s="595"/>
      <c r="H53" s="597"/>
      <c r="I53" s="600"/>
      <c r="J53" s="597"/>
      <c r="K53" s="239"/>
      <c r="L53" s="239"/>
      <c r="M53" s="507"/>
    </row>
    <row r="54" spans="1:13">
      <c r="A54" s="150">
        <v>7</v>
      </c>
      <c r="B54" s="595"/>
      <c r="C54" s="596"/>
      <c r="D54" s="597"/>
      <c r="E54" s="237"/>
      <c r="F54" s="238"/>
      <c r="G54" s="595"/>
      <c r="H54" s="597"/>
      <c r="I54" s="600"/>
      <c r="J54" s="597"/>
      <c r="K54" s="239"/>
      <c r="L54" s="239"/>
      <c r="M54" s="507"/>
    </row>
    <row r="55" spans="1:13">
      <c r="A55" s="150">
        <v>8</v>
      </c>
      <c r="B55" s="595"/>
      <c r="C55" s="596"/>
      <c r="D55" s="597"/>
      <c r="E55" s="237"/>
      <c r="F55" s="238"/>
      <c r="G55" s="595"/>
      <c r="H55" s="597"/>
      <c r="I55" s="600"/>
      <c r="J55" s="597"/>
      <c r="K55" s="239"/>
      <c r="L55" s="239"/>
      <c r="M55" s="507"/>
    </row>
    <row r="56" spans="1:13">
      <c r="A56" s="150">
        <v>9</v>
      </c>
      <c r="B56" s="595"/>
      <c r="C56" s="596"/>
      <c r="D56" s="597"/>
      <c r="E56" s="237"/>
      <c r="F56" s="238"/>
      <c r="G56" s="595"/>
      <c r="H56" s="597"/>
      <c r="I56" s="600"/>
      <c r="J56" s="597"/>
      <c r="K56" s="239"/>
      <c r="L56" s="239"/>
      <c r="M56" s="507"/>
    </row>
    <row r="57" spans="1:13">
      <c r="A57" s="150">
        <v>10</v>
      </c>
      <c r="B57" s="595"/>
      <c r="C57" s="596"/>
      <c r="D57" s="597"/>
      <c r="E57" s="237"/>
      <c r="F57" s="238"/>
      <c r="G57" s="595"/>
      <c r="H57" s="597"/>
      <c r="I57" s="600"/>
      <c r="J57" s="597"/>
      <c r="K57" s="239"/>
      <c r="L57" s="239"/>
      <c r="M57" s="507"/>
    </row>
    <row r="58" spans="1:13">
      <c r="A58" s="150">
        <v>11</v>
      </c>
      <c r="B58" s="595"/>
      <c r="C58" s="596"/>
      <c r="D58" s="597"/>
      <c r="E58" s="237"/>
      <c r="F58" s="238"/>
      <c r="G58" s="595"/>
      <c r="H58" s="597"/>
      <c r="I58" s="600"/>
      <c r="J58" s="597"/>
      <c r="K58" s="239"/>
      <c r="L58" s="239"/>
      <c r="M58" s="507"/>
    </row>
    <row r="59" spans="1:13">
      <c r="A59" s="150">
        <v>12</v>
      </c>
      <c r="B59" s="595"/>
      <c r="C59" s="596"/>
      <c r="D59" s="597"/>
      <c r="E59" s="237"/>
      <c r="F59" s="238"/>
      <c r="G59" s="595"/>
      <c r="H59" s="597"/>
      <c r="I59" s="600"/>
      <c r="J59" s="597"/>
      <c r="K59" s="239"/>
      <c r="L59" s="239"/>
      <c r="M59" s="507"/>
    </row>
    <row r="60" spans="1:13">
      <c r="A60" s="150">
        <v>13</v>
      </c>
      <c r="B60" s="595"/>
      <c r="C60" s="596"/>
      <c r="D60" s="597"/>
      <c r="E60" s="237"/>
      <c r="F60" s="238"/>
      <c r="G60" s="240"/>
      <c r="H60" s="241"/>
      <c r="I60" s="242"/>
      <c r="J60" s="241"/>
      <c r="K60" s="241"/>
      <c r="L60" s="243"/>
      <c r="M60" s="507"/>
    </row>
    <row r="61" spans="1:13">
      <c r="A61" s="161" t="s">
        <v>252</v>
      </c>
      <c r="B61" s="504">
        <f>SUM(B48:D59)</f>
        <v>0</v>
      </c>
      <c r="C61" s="505"/>
      <c r="D61" s="506"/>
      <c r="E61" s="619"/>
      <c r="F61" s="620"/>
      <c r="G61" s="548"/>
      <c r="H61" s="621"/>
      <c r="I61" s="621"/>
      <c r="J61" s="621"/>
      <c r="K61" s="621"/>
      <c r="L61" s="549"/>
      <c r="M61" s="507"/>
    </row>
    <row r="62" spans="1:13">
      <c r="A62" s="622" t="s">
        <v>259</v>
      </c>
      <c r="B62" s="623"/>
      <c r="C62" s="623"/>
      <c r="D62" s="623"/>
      <c r="E62" s="623"/>
      <c r="F62" s="623"/>
      <c r="G62" s="623"/>
      <c r="H62" s="623"/>
      <c r="I62" s="623"/>
      <c r="J62" s="623"/>
      <c r="K62" s="623"/>
      <c r="L62" s="624"/>
      <c r="M62" s="507"/>
    </row>
    <row r="63" spans="1:13">
      <c r="A63" s="162" t="s">
        <v>260</v>
      </c>
      <c r="B63" s="581" t="str">
        <f>A7</f>
        <v>RAJENDRA KUMAR</v>
      </c>
      <c r="C63" s="581"/>
      <c r="D63" s="581"/>
      <c r="E63" s="128" t="s">
        <v>261</v>
      </c>
      <c r="F63" s="163"/>
      <c r="G63" s="596" t="s">
        <v>346</v>
      </c>
      <c r="H63" s="625"/>
      <c r="I63" s="625"/>
      <c r="J63" s="128" t="s">
        <v>262</v>
      </c>
      <c r="K63" s="163"/>
      <c r="L63" s="164"/>
      <c r="M63" s="507"/>
    </row>
    <row r="64" spans="1:13">
      <c r="A64" s="603" t="str">
        <f>A8</f>
        <v>PRINCIPAL</v>
      </c>
      <c r="B64" s="604"/>
      <c r="C64" s="604"/>
      <c r="D64" s="131" t="s">
        <v>263</v>
      </c>
      <c r="E64" s="131"/>
      <c r="F64" s="165"/>
      <c r="G64" s="165"/>
      <c r="H64" s="165"/>
      <c r="I64" s="166">
        <f>H22</f>
        <v>33000</v>
      </c>
      <c r="J64" s="605" t="s">
        <v>264</v>
      </c>
      <c r="K64" s="605"/>
      <c r="L64" s="228"/>
      <c r="M64" s="507"/>
    </row>
    <row r="65" spans="1:13">
      <c r="A65" s="606"/>
      <c r="B65" s="607"/>
      <c r="C65" s="607"/>
      <c r="D65" s="607"/>
      <c r="E65" s="607"/>
      <c r="F65" s="167" t="s">
        <v>265</v>
      </c>
      <c r="G65" s="168"/>
      <c r="H65" s="168"/>
      <c r="I65" s="168"/>
      <c r="J65" s="168"/>
      <c r="K65" s="168"/>
      <c r="L65" s="169"/>
      <c r="M65" s="507"/>
    </row>
    <row r="66" spans="1:13">
      <c r="A66" s="608" t="s">
        <v>266</v>
      </c>
      <c r="B66" s="609"/>
      <c r="C66" s="609"/>
      <c r="D66" s="609"/>
      <c r="E66" s="609"/>
      <c r="F66" s="609"/>
      <c r="G66" s="609"/>
      <c r="H66" s="609"/>
      <c r="I66" s="609"/>
      <c r="J66" s="609"/>
      <c r="K66" s="609"/>
      <c r="L66" s="610"/>
      <c r="M66" s="507"/>
    </row>
    <row r="67" spans="1:13">
      <c r="A67" s="611"/>
      <c r="B67" s="612"/>
      <c r="C67" s="612"/>
      <c r="D67" s="612"/>
      <c r="E67" s="612"/>
      <c r="F67" s="612"/>
      <c r="G67" s="612"/>
      <c r="H67" s="612"/>
      <c r="I67" s="612"/>
      <c r="J67" s="612"/>
      <c r="K67" s="612"/>
      <c r="L67" s="613"/>
      <c r="M67" s="507"/>
    </row>
    <row r="68" spans="1:13">
      <c r="A68" s="614" t="s">
        <v>267</v>
      </c>
      <c r="B68" s="615"/>
      <c r="C68" s="170"/>
      <c r="D68" s="170"/>
      <c r="E68" s="170"/>
      <c r="F68" s="170"/>
      <c r="G68" s="170"/>
      <c r="H68" s="170"/>
      <c r="I68" s="170"/>
      <c r="J68" s="170"/>
      <c r="K68" s="170"/>
      <c r="L68" s="171"/>
      <c r="M68" s="507"/>
    </row>
    <row r="69" spans="1:13">
      <c r="A69" s="616" t="s">
        <v>268</v>
      </c>
      <c r="B69" s="617"/>
      <c r="C69" s="617"/>
      <c r="D69" s="617"/>
      <c r="E69" s="617"/>
      <c r="F69" s="617"/>
      <c r="G69" s="617"/>
      <c r="H69" s="617"/>
      <c r="I69" s="617"/>
      <c r="J69" s="617"/>
      <c r="K69" s="617"/>
      <c r="L69" s="618"/>
      <c r="M69" s="507"/>
    </row>
    <row r="70" spans="1:13">
      <c r="A70" s="616" t="s">
        <v>269</v>
      </c>
      <c r="B70" s="617"/>
      <c r="C70" s="617"/>
      <c r="D70" s="617"/>
      <c r="E70" s="617"/>
      <c r="F70" s="617"/>
      <c r="G70" s="617"/>
      <c r="H70" s="617"/>
      <c r="I70" s="617"/>
      <c r="J70" s="617"/>
      <c r="K70" s="617"/>
      <c r="L70" s="618"/>
      <c r="M70" s="507"/>
    </row>
    <row r="71" spans="1:13">
      <c r="A71" s="616" t="s">
        <v>270</v>
      </c>
      <c r="B71" s="617"/>
      <c r="C71" s="617"/>
      <c r="D71" s="617"/>
      <c r="E71" s="617"/>
      <c r="F71" s="617"/>
      <c r="G71" s="617"/>
      <c r="H71" s="617"/>
      <c r="I71" s="617"/>
      <c r="J71" s="617"/>
      <c r="K71" s="617"/>
      <c r="L71" s="618"/>
      <c r="M71" s="507"/>
    </row>
    <row r="72" spans="1:13">
      <c r="A72" s="616" t="s">
        <v>271</v>
      </c>
      <c r="B72" s="617"/>
      <c r="C72" s="617"/>
      <c r="D72" s="617"/>
      <c r="E72" s="617"/>
      <c r="F72" s="617"/>
      <c r="G72" s="617"/>
      <c r="H72" s="617"/>
      <c r="I72" s="617"/>
      <c r="J72" s="617"/>
      <c r="K72" s="617"/>
      <c r="L72" s="618"/>
      <c r="M72" s="507"/>
    </row>
    <row r="73" spans="1:13">
      <c r="A73" s="616" t="s">
        <v>272</v>
      </c>
      <c r="B73" s="617"/>
      <c r="C73" s="617"/>
      <c r="D73" s="617"/>
      <c r="E73" s="617"/>
      <c r="F73" s="617"/>
      <c r="G73" s="617"/>
      <c r="H73" s="172"/>
      <c r="I73" s="172"/>
      <c r="J73" s="172"/>
      <c r="K73" s="172"/>
      <c r="L73" s="173"/>
      <c r="M73" s="507"/>
    </row>
    <row r="74" spans="1:13">
      <c r="A74" s="616" t="s">
        <v>273</v>
      </c>
      <c r="B74" s="617"/>
      <c r="C74" s="617"/>
      <c r="D74" s="617"/>
      <c r="E74" s="617"/>
      <c r="F74" s="617"/>
      <c r="G74" s="617"/>
      <c r="H74" s="617"/>
      <c r="I74" s="617"/>
      <c r="J74" s="617"/>
      <c r="K74" s="617"/>
      <c r="L74" s="618"/>
      <c r="M74" s="507"/>
    </row>
    <row r="75" spans="1:13">
      <c r="A75" s="616" t="s">
        <v>274</v>
      </c>
      <c r="B75" s="617"/>
      <c r="C75" s="617"/>
      <c r="D75" s="617"/>
      <c r="E75" s="617"/>
      <c r="F75" s="617"/>
      <c r="G75" s="617"/>
      <c r="H75" s="617"/>
      <c r="I75" s="617"/>
      <c r="J75" s="617"/>
      <c r="K75" s="617"/>
      <c r="L75" s="618"/>
      <c r="M75" s="507"/>
    </row>
    <row r="76" spans="1:13">
      <c r="A76" s="616" t="s">
        <v>275</v>
      </c>
      <c r="B76" s="617"/>
      <c r="C76" s="617"/>
      <c r="D76" s="617"/>
      <c r="E76" s="617"/>
      <c r="F76" s="617"/>
      <c r="G76" s="617"/>
      <c r="H76" s="617"/>
      <c r="I76" s="617"/>
      <c r="J76" s="617"/>
      <c r="K76" s="617"/>
      <c r="L76" s="618"/>
      <c r="M76" s="507"/>
    </row>
    <row r="77" spans="1:13">
      <c r="A77" s="616" t="s">
        <v>276</v>
      </c>
      <c r="B77" s="617"/>
      <c r="C77" s="617"/>
      <c r="D77" s="617"/>
      <c r="E77" s="617"/>
      <c r="F77" s="617"/>
      <c r="G77" s="617"/>
      <c r="H77" s="617"/>
      <c r="I77" s="617"/>
      <c r="J77" s="617"/>
      <c r="K77" s="617"/>
      <c r="L77" s="618"/>
      <c r="M77" s="507"/>
    </row>
    <row r="78" spans="1:13">
      <c r="A78" s="608" t="s">
        <v>277</v>
      </c>
      <c r="B78" s="609"/>
      <c r="C78" s="609"/>
      <c r="D78" s="609"/>
      <c r="E78" s="609"/>
      <c r="F78" s="609"/>
      <c r="G78" s="609"/>
      <c r="H78" s="609"/>
      <c r="I78" s="609"/>
      <c r="J78" s="609"/>
      <c r="K78" s="609"/>
      <c r="L78" s="610"/>
      <c r="M78" s="507"/>
    </row>
    <row r="79" spans="1:13">
      <c r="A79" s="608" t="s">
        <v>278</v>
      </c>
      <c r="B79" s="609"/>
      <c r="C79" s="609"/>
      <c r="D79" s="609"/>
      <c r="E79" s="609"/>
      <c r="F79" s="131"/>
      <c r="G79" s="131"/>
      <c r="H79" s="131"/>
      <c r="I79" s="131"/>
      <c r="J79" s="131"/>
      <c r="K79" s="131"/>
      <c r="L79" s="174"/>
      <c r="M79" s="507"/>
    </row>
    <row r="80" spans="1:13">
      <c r="A80" s="175" t="s">
        <v>279</v>
      </c>
      <c r="B80" s="131"/>
      <c r="C80" s="131"/>
      <c r="D80" s="131"/>
      <c r="E80" s="131"/>
      <c r="F80" s="172"/>
      <c r="G80" s="172"/>
      <c r="H80" s="172"/>
      <c r="I80" s="172"/>
      <c r="J80" s="172"/>
      <c r="K80" s="172"/>
      <c r="L80" s="173"/>
      <c r="M80" s="507"/>
    </row>
    <row r="81" spans="1:13">
      <c r="A81" s="176"/>
      <c r="B81" s="177"/>
      <c r="C81" s="177"/>
      <c r="D81" s="177"/>
      <c r="E81" s="177"/>
      <c r="F81" s="177"/>
      <c r="G81" s="177"/>
      <c r="H81" s="177"/>
      <c r="I81" s="177"/>
      <c r="J81" s="177"/>
      <c r="K81" s="177"/>
      <c r="L81" s="178"/>
      <c r="M81" s="507"/>
    </row>
    <row r="82" spans="1:13">
      <c r="A82" s="626" t="s">
        <v>280</v>
      </c>
      <c r="B82" s="627"/>
      <c r="C82" s="627"/>
      <c r="D82" s="627"/>
      <c r="E82" s="627"/>
      <c r="F82" s="627"/>
      <c r="G82" s="627"/>
      <c r="H82" s="627"/>
      <c r="I82" s="627"/>
      <c r="J82" s="627"/>
      <c r="K82" s="627"/>
      <c r="L82" s="628"/>
      <c r="M82" s="507"/>
    </row>
    <row r="83" spans="1:13" ht="15.75">
      <c r="A83" s="629" t="s">
        <v>281</v>
      </c>
      <c r="B83" s="630"/>
      <c r="C83" s="630"/>
      <c r="D83" s="630"/>
      <c r="E83" s="630"/>
      <c r="F83" s="630"/>
      <c r="G83" s="630"/>
      <c r="H83" s="630"/>
      <c r="I83" s="630"/>
      <c r="J83" s="631"/>
      <c r="K83" s="631"/>
      <c r="L83" s="632"/>
      <c r="M83" s="507"/>
    </row>
    <row r="84" spans="1:13" ht="15">
      <c r="A84" s="179" t="s">
        <v>282</v>
      </c>
      <c r="B84" s="180"/>
      <c r="C84" s="181"/>
      <c r="D84" s="181"/>
      <c r="E84" s="181"/>
      <c r="F84" s="181"/>
      <c r="G84" s="181"/>
      <c r="H84" s="181"/>
      <c r="I84" s="182"/>
      <c r="J84" s="181"/>
      <c r="K84" s="181"/>
      <c r="L84" s="182"/>
      <c r="M84" s="507"/>
    </row>
    <row r="85" spans="1:13">
      <c r="A85" s="183"/>
      <c r="B85" s="184" t="s">
        <v>283</v>
      </c>
      <c r="C85" s="184"/>
      <c r="D85" s="184"/>
      <c r="E85" s="184"/>
      <c r="F85" s="184"/>
      <c r="G85" s="181"/>
      <c r="H85" s="181"/>
      <c r="I85" s="231">
        <f>'Tax Old Regime'!Q4</f>
        <v>1323760</v>
      </c>
      <c r="J85" s="181"/>
      <c r="K85" s="185"/>
      <c r="L85" s="186"/>
      <c r="M85" s="507"/>
    </row>
    <row r="86" spans="1:13">
      <c r="A86" s="183"/>
      <c r="B86" s="184" t="s">
        <v>284</v>
      </c>
      <c r="C86" s="184"/>
      <c r="D86" s="184"/>
      <c r="E86" s="184"/>
      <c r="F86" s="184"/>
      <c r="G86" s="181"/>
      <c r="H86" s="181"/>
      <c r="I86" s="232"/>
      <c r="J86" s="183"/>
      <c r="K86" s="185"/>
      <c r="L86" s="186"/>
      <c r="M86" s="507"/>
    </row>
    <row r="87" spans="1:13">
      <c r="A87" s="183"/>
      <c r="B87" s="184" t="s">
        <v>285</v>
      </c>
      <c r="C87" s="184"/>
      <c r="D87" s="184"/>
      <c r="E87" s="184"/>
      <c r="F87" s="184"/>
      <c r="G87" s="181"/>
      <c r="H87" s="181"/>
      <c r="I87" s="232"/>
      <c r="J87" s="183"/>
      <c r="K87" s="185"/>
      <c r="L87" s="186"/>
      <c r="M87" s="507"/>
    </row>
    <row r="88" spans="1:13">
      <c r="A88" s="183"/>
      <c r="B88" s="184" t="s">
        <v>286</v>
      </c>
      <c r="C88" s="184"/>
      <c r="D88" s="184"/>
      <c r="E88" s="184"/>
      <c r="F88" s="184"/>
      <c r="G88" s="181"/>
      <c r="H88" s="181"/>
      <c r="I88" s="232"/>
      <c r="J88" s="183"/>
      <c r="K88" s="185"/>
      <c r="L88" s="186"/>
      <c r="M88" s="507"/>
    </row>
    <row r="89" spans="1:13">
      <c r="A89" s="183"/>
      <c r="B89" s="184" t="s">
        <v>285</v>
      </c>
      <c r="C89" s="184"/>
      <c r="D89" s="184"/>
      <c r="E89" s="184"/>
      <c r="F89" s="184"/>
      <c r="G89" s="181"/>
      <c r="H89" s="181"/>
      <c r="I89" s="232"/>
      <c r="J89" s="183"/>
      <c r="K89" s="185"/>
      <c r="L89" s="186"/>
      <c r="M89" s="507"/>
    </row>
    <row r="90" spans="1:13">
      <c r="A90" s="183"/>
      <c r="B90" s="184" t="s">
        <v>287</v>
      </c>
      <c r="C90" s="184"/>
      <c r="D90" s="184"/>
      <c r="E90" s="184"/>
      <c r="F90" s="184"/>
      <c r="G90" s="181"/>
      <c r="H90" s="181"/>
      <c r="I90" s="183"/>
      <c r="J90" s="633">
        <f>I85+I86+I87+I88+I89</f>
        <v>1323760</v>
      </c>
      <c r="K90" s="634"/>
      <c r="L90" s="186"/>
      <c r="M90" s="507"/>
    </row>
    <row r="91" spans="1:13">
      <c r="A91" s="183"/>
      <c r="B91" s="181"/>
      <c r="C91" s="181"/>
      <c r="D91" s="181"/>
      <c r="E91" s="181"/>
      <c r="F91" s="181"/>
      <c r="G91" s="181"/>
      <c r="H91" s="181"/>
      <c r="I91" s="183"/>
      <c r="J91" s="183"/>
      <c r="K91" s="185"/>
      <c r="L91" s="186"/>
      <c r="M91" s="507"/>
    </row>
    <row r="92" spans="1:13">
      <c r="A92" s="179" t="s">
        <v>288</v>
      </c>
      <c r="B92" s="181"/>
      <c r="C92" s="181"/>
      <c r="D92" s="181"/>
      <c r="E92" s="181"/>
      <c r="F92" s="181"/>
      <c r="G92" s="181"/>
      <c r="H92" s="181"/>
      <c r="I92" s="183"/>
      <c r="J92" s="183"/>
      <c r="K92" s="185"/>
      <c r="L92" s="186"/>
      <c r="M92" s="507"/>
    </row>
    <row r="93" spans="1:13">
      <c r="A93" s="637" t="s">
        <v>289</v>
      </c>
      <c r="B93" s="638"/>
      <c r="C93" s="638"/>
      <c r="D93" s="638"/>
      <c r="E93" s="638"/>
      <c r="F93" s="638"/>
      <c r="G93" s="638"/>
      <c r="H93" s="187"/>
      <c r="I93" s="231">
        <f>IF(J1="OLD TAX REGIME",'Other Deduction'!B3,0)</f>
        <v>0</v>
      </c>
      <c r="J93" s="183"/>
      <c r="K93" s="185"/>
      <c r="L93" s="186"/>
      <c r="M93" s="507"/>
    </row>
    <row r="94" spans="1:13">
      <c r="A94" s="637" t="s">
        <v>290</v>
      </c>
      <c r="B94" s="638"/>
      <c r="C94" s="638"/>
      <c r="D94" s="638"/>
      <c r="E94" s="638"/>
      <c r="F94" s="638"/>
      <c r="G94" s="638"/>
      <c r="H94" s="187"/>
      <c r="I94" s="232"/>
      <c r="J94" s="183"/>
      <c r="K94" s="185"/>
      <c r="L94" s="186"/>
      <c r="M94" s="507"/>
    </row>
    <row r="95" spans="1:13">
      <c r="A95" s="179" t="s">
        <v>291</v>
      </c>
      <c r="B95" s="181"/>
      <c r="C95" s="181"/>
      <c r="D95" s="181"/>
      <c r="E95" s="181"/>
      <c r="F95" s="181"/>
      <c r="G95" s="181"/>
      <c r="H95" s="181"/>
      <c r="I95" s="183"/>
      <c r="J95" s="633">
        <f>J90-I93-I94</f>
        <v>1323760</v>
      </c>
      <c r="K95" s="634"/>
      <c r="L95" s="186"/>
      <c r="M95" s="507"/>
    </row>
    <row r="96" spans="1:13">
      <c r="A96" s="183"/>
      <c r="B96" s="181"/>
      <c r="C96" s="181"/>
      <c r="D96" s="181"/>
      <c r="E96" s="181"/>
      <c r="F96" s="181"/>
      <c r="G96" s="181"/>
      <c r="H96" s="181"/>
      <c r="I96" s="183"/>
      <c r="J96" s="183"/>
      <c r="K96" s="185"/>
      <c r="L96" s="186"/>
      <c r="M96" s="507"/>
    </row>
    <row r="97" spans="1:13">
      <c r="A97" s="179" t="s">
        <v>292</v>
      </c>
      <c r="B97" s="181"/>
      <c r="C97" s="181"/>
      <c r="D97" s="181"/>
      <c r="E97" s="181"/>
      <c r="F97" s="181"/>
      <c r="G97" s="181"/>
      <c r="H97" s="181"/>
      <c r="I97" s="183"/>
      <c r="J97" s="183"/>
      <c r="K97" s="185"/>
      <c r="L97" s="186"/>
      <c r="M97" s="507"/>
    </row>
    <row r="98" spans="1:13">
      <c r="A98" s="183"/>
      <c r="B98" s="184" t="s">
        <v>293</v>
      </c>
      <c r="C98" s="184"/>
      <c r="D98" s="184"/>
      <c r="E98" s="184"/>
      <c r="F98" s="184" t="s">
        <v>294</v>
      </c>
      <c r="G98" s="188">
        <v>50000</v>
      </c>
      <c r="H98" s="189"/>
      <c r="I98" s="183"/>
      <c r="J98" s="183"/>
      <c r="K98" s="185"/>
      <c r="L98" s="186"/>
      <c r="M98" s="507"/>
    </row>
    <row r="99" spans="1:13">
      <c r="A99" s="183"/>
      <c r="B99" s="184" t="s">
        <v>295</v>
      </c>
      <c r="C99" s="184"/>
      <c r="D99" s="184"/>
      <c r="E99" s="184"/>
      <c r="F99" s="184" t="s">
        <v>294</v>
      </c>
      <c r="G99" s="234">
        <v>0</v>
      </c>
      <c r="H99" s="184"/>
      <c r="I99" s="183"/>
      <c r="J99" s="183"/>
      <c r="K99" s="185"/>
      <c r="L99" s="186"/>
      <c r="M99" s="507"/>
    </row>
    <row r="100" spans="1:13">
      <c r="A100" s="183"/>
      <c r="B100" s="184" t="s">
        <v>296</v>
      </c>
      <c r="C100" s="184"/>
      <c r="D100" s="184"/>
      <c r="E100" s="184"/>
      <c r="F100" s="184" t="s">
        <v>294</v>
      </c>
      <c r="G100" s="234">
        <v>0</v>
      </c>
      <c r="H100" s="184"/>
      <c r="I100" s="183"/>
      <c r="J100" s="183"/>
      <c r="K100" s="185"/>
      <c r="L100" s="186"/>
      <c r="M100" s="507"/>
    </row>
    <row r="101" spans="1:13">
      <c r="A101" s="179" t="s">
        <v>297</v>
      </c>
      <c r="B101" s="181"/>
      <c r="C101" s="181"/>
      <c r="D101" s="181"/>
      <c r="E101" s="181"/>
      <c r="F101" s="181"/>
      <c r="G101" s="181"/>
      <c r="H101" s="181"/>
      <c r="I101" s="233">
        <v>50000</v>
      </c>
      <c r="J101" s="183"/>
      <c r="K101" s="185"/>
      <c r="L101" s="186"/>
      <c r="M101" s="507"/>
    </row>
    <row r="102" spans="1:13">
      <c r="A102" s="183"/>
      <c r="B102" s="181"/>
      <c r="C102" s="181"/>
      <c r="D102" s="181"/>
      <c r="E102" s="181"/>
      <c r="F102" s="181"/>
      <c r="G102" s="181"/>
      <c r="H102" s="181"/>
      <c r="I102" s="236"/>
      <c r="J102" s="183"/>
      <c r="K102" s="185"/>
      <c r="L102" s="186"/>
      <c r="M102" s="507"/>
    </row>
    <row r="103" spans="1:13">
      <c r="A103" s="179" t="s">
        <v>298</v>
      </c>
      <c r="B103" s="181"/>
      <c r="C103" s="181"/>
      <c r="D103" s="181"/>
      <c r="E103" s="181"/>
      <c r="F103" s="181"/>
      <c r="G103" s="181"/>
      <c r="H103" s="181"/>
      <c r="I103" s="236"/>
      <c r="J103" s="183"/>
      <c r="K103" s="185"/>
      <c r="L103" s="191">
        <f>IF(AND((J95&gt;50000)),(J95-I101),0)</f>
        <v>1273760</v>
      </c>
      <c r="M103" s="507"/>
    </row>
    <row r="104" spans="1:13">
      <c r="A104" s="179"/>
      <c r="B104" s="181"/>
      <c r="C104" s="181"/>
      <c r="D104" s="181"/>
      <c r="E104" s="181"/>
      <c r="F104" s="181"/>
      <c r="G104" s="181"/>
      <c r="H104" s="181"/>
      <c r="I104" s="236"/>
      <c r="J104" s="183"/>
      <c r="K104" s="185"/>
      <c r="L104" s="235"/>
      <c r="M104" s="507"/>
    </row>
    <row r="105" spans="1:13">
      <c r="A105" s="179" t="s">
        <v>299</v>
      </c>
      <c r="B105" s="181"/>
      <c r="C105" s="181"/>
      <c r="D105" s="181"/>
      <c r="E105" s="181"/>
      <c r="F105" s="181"/>
      <c r="G105" s="181"/>
      <c r="H105" s="181"/>
      <c r="I105" s="236"/>
      <c r="J105" s="183"/>
      <c r="K105" s="185"/>
      <c r="L105" s="235"/>
      <c r="M105" s="507"/>
    </row>
    <row r="106" spans="1:13">
      <c r="A106" s="179"/>
      <c r="B106" s="181" t="s">
        <v>300</v>
      </c>
      <c r="C106" s="181"/>
      <c r="D106" s="181"/>
      <c r="E106" s="181"/>
      <c r="F106" s="181"/>
      <c r="G106" s="181"/>
      <c r="H106" s="181"/>
      <c r="I106" s="236">
        <f>IF(J1="OLD TAX REGIME",'Tax Old Regime'!H13,0)</f>
        <v>0</v>
      </c>
      <c r="J106" s="183"/>
      <c r="K106" s="185"/>
      <c r="L106" s="235">
        <f>I106</f>
        <v>0</v>
      </c>
      <c r="M106" s="507"/>
    </row>
    <row r="107" spans="1:13">
      <c r="A107" s="179"/>
      <c r="B107" s="181"/>
      <c r="C107" s="181"/>
      <c r="D107" s="181"/>
      <c r="E107" s="181"/>
      <c r="F107" s="181"/>
      <c r="G107" s="181"/>
      <c r="H107" s="181"/>
      <c r="I107" s="236"/>
      <c r="J107" s="183"/>
      <c r="K107" s="185"/>
      <c r="L107" s="235"/>
      <c r="M107" s="507"/>
    </row>
    <row r="108" spans="1:13">
      <c r="A108" s="179" t="s">
        <v>301</v>
      </c>
      <c r="B108" s="181"/>
      <c r="C108" s="181"/>
      <c r="D108" s="181"/>
      <c r="E108" s="181"/>
      <c r="F108" s="181"/>
      <c r="G108" s="181"/>
      <c r="H108" s="181"/>
      <c r="I108" s="236"/>
      <c r="J108" s="190"/>
      <c r="K108" s="185"/>
      <c r="L108" s="192">
        <f>L103+L105-L106</f>
        <v>1273760</v>
      </c>
      <c r="M108" s="507"/>
    </row>
    <row r="109" spans="1:13">
      <c r="A109" s="193"/>
      <c r="B109" s="194"/>
      <c r="C109" s="194"/>
      <c r="D109" s="194"/>
      <c r="E109" s="194"/>
      <c r="F109" s="194"/>
      <c r="G109" s="639" t="s">
        <v>302</v>
      </c>
      <c r="H109" s="640"/>
      <c r="I109" s="639" t="s">
        <v>303</v>
      </c>
      <c r="J109" s="640"/>
      <c r="K109" s="643" t="s">
        <v>304</v>
      </c>
      <c r="L109" s="643"/>
      <c r="M109" s="507"/>
    </row>
    <row r="110" spans="1:13">
      <c r="A110" s="644" t="s">
        <v>305</v>
      </c>
      <c r="B110" s="645"/>
      <c r="C110" s="645"/>
      <c r="D110" s="645"/>
      <c r="E110" s="181"/>
      <c r="F110" s="185"/>
      <c r="G110" s="641"/>
      <c r="H110" s="642"/>
      <c r="I110" s="641"/>
      <c r="J110" s="642"/>
      <c r="K110" s="643"/>
      <c r="L110" s="643"/>
      <c r="M110" s="507"/>
    </row>
    <row r="111" spans="1:13">
      <c r="A111" s="195" t="s">
        <v>306</v>
      </c>
      <c r="B111" s="187" t="s">
        <v>307</v>
      </c>
      <c r="C111" s="187"/>
      <c r="D111" s="181"/>
      <c r="E111" s="181"/>
      <c r="F111" s="196"/>
      <c r="G111" s="641"/>
      <c r="H111" s="642"/>
      <c r="I111" s="641"/>
      <c r="J111" s="642"/>
      <c r="K111" s="643"/>
      <c r="L111" s="643"/>
      <c r="M111" s="507"/>
    </row>
    <row r="112" spans="1:13">
      <c r="A112" s="197" t="s">
        <v>308</v>
      </c>
      <c r="B112" s="181" t="s">
        <v>309</v>
      </c>
      <c r="C112" s="181"/>
      <c r="D112" s="181"/>
      <c r="E112" s="181"/>
      <c r="F112" s="185"/>
      <c r="G112" s="633"/>
      <c r="H112" s="634"/>
      <c r="I112" s="633"/>
      <c r="J112" s="634"/>
      <c r="K112" s="633"/>
      <c r="L112" s="634"/>
      <c r="M112" s="507"/>
    </row>
    <row r="113" spans="1:13">
      <c r="A113" s="197"/>
      <c r="B113" s="198" t="s">
        <v>36</v>
      </c>
      <c r="C113" s="635" t="s">
        <v>310</v>
      </c>
      <c r="D113" s="635"/>
      <c r="E113" s="635"/>
      <c r="F113" s="199" t="s">
        <v>294</v>
      </c>
      <c r="G113" s="636">
        <f>IF(J1="OLD TAX REGIME",'Salary Sheet'!P29,0)</f>
        <v>0</v>
      </c>
      <c r="H113" s="636"/>
      <c r="I113" s="636">
        <f t="shared" ref="I113:I120" si="0">G113</f>
        <v>0</v>
      </c>
      <c r="J113" s="636"/>
      <c r="K113" s="636">
        <f t="shared" ref="K113:K120" si="1">I113</f>
        <v>0</v>
      </c>
      <c r="L113" s="636"/>
      <c r="M113" s="507"/>
    </row>
    <row r="114" spans="1:13">
      <c r="A114" s="197"/>
      <c r="B114" s="198" t="s">
        <v>38</v>
      </c>
      <c r="C114" s="635" t="s">
        <v>311</v>
      </c>
      <c r="D114" s="635"/>
      <c r="E114" s="635"/>
      <c r="F114" s="199" t="s">
        <v>294</v>
      </c>
      <c r="G114" s="646">
        <f>IF(J1="OLD TAX REGIME",'Tax Old Regime'!I20,0)</f>
        <v>0</v>
      </c>
      <c r="H114" s="620"/>
      <c r="I114" s="636">
        <f t="shared" si="0"/>
        <v>0</v>
      </c>
      <c r="J114" s="636"/>
      <c r="K114" s="636">
        <f t="shared" si="1"/>
        <v>0</v>
      </c>
      <c r="L114" s="636"/>
      <c r="M114" s="507"/>
    </row>
    <row r="115" spans="1:13">
      <c r="A115" s="197"/>
      <c r="B115" s="198" t="s">
        <v>41</v>
      </c>
      <c r="C115" s="635" t="s">
        <v>6</v>
      </c>
      <c r="D115" s="635"/>
      <c r="E115" s="635"/>
      <c r="F115" s="199" t="s">
        <v>294</v>
      </c>
      <c r="G115" s="646">
        <f>IF(J1="OLD TAX REGIME",'Tax Old Regime'!I21,0)</f>
        <v>0</v>
      </c>
      <c r="H115" s="620"/>
      <c r="I115" s="636">
        <f t="shared" si="0"/>
        <v>0</v>
      </c>
      <c r="J115" s="636"/>
      <c r="K115" s="636">
        <f t="shared" si="1"/>
        <v>0</v>
      </c>
      <c r="L115" s="636"/>
      <c r="M115" s="507"/>
    </row>
    <row r="116" spans="1:13">
      <c r="A116" s="197"/>
      <c r="B116" s="198" t="s">
        <v>43</v>
      </c>
      <c r="C116" s="635" t="s">
        <v>312</v>
      </c>
      <c r="D116" s="635"/>
      <c r="E116" s="635"/>
      <c r="F116" s="199" t="s">
        <v>294</v>
      </c>
      <c r="G116" s="646">
        <f>IF(J1="OLD TAX REGIME",'Tax Old Regime'!I26,0)</f>
        <v>0</v>
      </c>
      <c r="H116" s="620"/>
      <c r="I116" s="636">
        <f t="shared" si="0"/>
        <v>0</v>
      </c>
      <c r="J116" s="636"/>
      <c r="K116" s="636">
        <f t="shared" si="1"/>
        <v>0</v>
      </c>
      <c r="L116" s="636"/>
      <c r="M116" s="507"/>
    </row>
    <row r="117" spans="1:13">
      <c r="A117" s="197"/>
      <c r="B117" s="198" t="s">
        <v>47</v>
      </c>
      <c r="C117" s="200" t="s">
        <v>313</v>
      </c>
      <c r="D117" s="200"/>
      <c r="E117" s="200"/>
      <c r="F117" s="199" t="s">
        <v>294</v>
      </c>
      <c r="G117" s="646">
        <f>IF(J1="OLD TAX REGIME",'Tax Old Regime'!I28,0)</f>
        <v>0</v>
      </c>
      <c r="H117" s="620"/>
      <c r="I117" s="636">
        <f t="shared" si="0"/>
        <v>0</v>
      </c>
      <c r="J117" s="636"/>
      <c r="K117" s="646">
        <f t="shared" si="1"/>
        <v>0</v>
      </c>
      <c r="L117" s="620"/>
      <c r="M117" s="507"/>
    </row>
    <row r="118" spans="1:13">
      <c r="A118" s="197"/>
      <c r="B118" s="198" t="s">
        <v>49</v>
      </c>
      <c r="C118" s="635" t="s">
        <v>197</v>
      </c>
      <c r="D118" s="635"/>
      <c r="E118" s="635"/>
      <c r="F118" s="199" t="s">
        <v>294</v>
      </c>
      <c r="G118" s="647"/>
      <c r="H118" s="648"/>
      <c r="I118" s="636">
        <f t="shared" si="0"/>
        <v>0</v>
      </c>
      <c r="J118" s="636"/>
      <c r="K118" s="636">
        <f t="shared" si="1"/>
        <v>0</v>
      </c>
      <c r="L118" s="636"/>
      <c r="M118" s="507"/>
    </row>
    <row r="119" spans="1:13">
      <c r="A119" s="197" t="s">
        <v>314</v>
      </c>
      <c r="B119" s="198" t="s">
        <v>315</v>
      </c>
      <c r="C119" s="198"/>
      <c r="D119" s="198"/>
      <c r="E119" s="198"/>
      <c r="F119" s="199" t="s">
        <v>294</v>
      </c>
      <c r="G119" s="647"/>
      <c r="H119" s="648"/>
      <c r="I119" s="636">
        <f t="shared" si="0"/>
        <v>0</v>
      </c>
      <c r="J119" s="636"/>
      <c r="K119" s="636">
        <f t="shared" si="1"/>
        <v>0</v>
      </c>
      <c r="L119" s="636"/>
      <c r="M119" s="507"/>
    </row>
    <row r="120" spans="1:13">
      <c r="A120" s="197" t="s">
        <v>316</v>
      </c>
      <c r="B120" s="198" t="s">
        <v>317</v>
      </c>
      <c r="C120" s="198"/>
      <c r="D120" s="198"/>
      <c r="E120" s="198"/>
      <c r="F120" s="199" t="s">
        <v>294</v>
      </c>
      <c r="G120" s="647"/>
      <c r="H120" s="648"/>
      <c r="I120" s="636">
        <f t="shared" si="0"/>
        <v>0</v>
      </c>
      <c r="J120" s="636"/>
      <c r="K120" s="636">
        <f t="shared" si="1"/>
        <v>0</v>
      </c>
      <c r="L120" s="636"/>
      <c r="M120" s="507"/>
    </row>
    <row r="121" spans="1:13" ht="20.25" customHeight="1" thickBot="1">
      <c r="A121" s="179" t="s">
        <v>318</v>
      </c>
      <c r="B121" s="198"/>
      <c r="C121" s="198"/>
      <c r="D121" s="198"/>
      <c r="E121" s="198"/>
      <c r="F121" s="198"/>
      <c r="G121" s="649">
        <f>SUM(G113:G120)</f>
        <v>0</v>
      </c>
      <c r="H121" s="650"/>
      <c r="I121" s="651">
        <f>SUM(I113:I120)</f>
        <v>0</v>
      </c>
      <c r="J121" s="652"/>
      <c r="K121" s="651">
        <f>IF(SUM(K113:L118)&gt;150000,150000,SUM(K113:L118))</f>
        <v>0</v>
      </c>
      <c r="L121" s="653"/>
      <c r="M121" s="507"/>
    </row>
    <row r="122" spans="1:13">
      <c r="A122" s="179" t="s">
        <v>319</v>
      </c>
      <c r="B122" s="181"/>
      <c r="C122" s="181"/>
      <c r="D122" s="181"/>
      <c r="E122" s="181"/>
      <c r="F122" s="185"/>
      <c r="G122" s="201"/>
      <c r="H122" s="202"/>
      <c r="I122" s="203"/>
      <c r="J122" s="202"/>
      <c r="K122" s="203"/>
      <c r="L122" s="185"/>
      <c r="M122" s="507"/>
    </row>
    <row r="123" spans="1:13">
      <c r="A123" s="179"/>
      <c r="B123" s="181"/>
      <c r="C123" s="181"/>
      <c r="D123" s="181"/>
      <c r="E123" s="181"/>
      <c r="F123" s="185"/>
      <c r="G123" s="201"/>
      <c r="H123" s="202"/>
      <c r="I123" s="203"/>
      <c r="J123" s="202"/>
      <c r="K123" s="203"/>
      <c r="L123" s="185"/>
      <c r="M123" s="507"/>
    </row>
    <row r="124" spans="1:13">
      <c r="A124" s="204" t="s">
        <v>320</v>
      </c>
      <c r="B124" s="205" t="s">
        <v>321</v>
      </c>
      <c r="C124" s="205"/>
      <c r="D124" s="205"/>
      <c r="E124" s="205"/>
      <c r="F124" s="206" t="s">
        <v>294</v>
      </c>
      <c r="G124" s="636">
        <f>IF(J1="OLD TAX REGIME",'Tax Old Regime'!Q32,0)</f>
        <v>0</v>
      </c>
      <c r="H124" s="636"/>
      <c r="I124" s="636">
        <f>G124</f>
        <v>0</v>
      </c>
      <c r="J124" s="636"/>
      <c r="K124" s="636">
        <f>I124</f>
        <v>0</v>
      </c>
      <c r="L124" s="636"/>
      <c r="M124" s="507"/>
    </row>
    <row r="125" spans="1:13">
      <c r="A125" s="204" t="s">
        <v>322</v>
      </c>
      <c r="B125" s="205" t="s">
        <v>323</v>
      </c>
      <c r="C125" s="205"/>
      <c r="D125" s="205"/>
      <c r="E125" s="205"/>
      <c r="F125" s="206" t="s">
        <v>294</v>
      </c>
      <c r="G125" s="636">
        <f>IF(J1="OLD TAX REGIME",'Other Deduction'!E7,0)</f>
        <v>0</v>
      </c>
      <c r="H125" s="636"/>
      <c r="I125" s="636">
        <f>G125</f>
        <v>0</v>
      </c>
      <c r="J125" s="636"/>
      <c r="K125" s="636">
        <f>I125</f>
        <v>0</v>
      </c>
      <c r="L125" s="636"/>
      <c r="M125" s="507"/>
    </row>
    <row r="126" spans="1:13">
      <c r="A126" s="207"/>
      <c r="B126" s="208"/>
      <c r="C126" s="208"/>
      <c r="D126" s="208"/>
      <c r="E126" s="208"/>
      <c r="F126" s="208"/>
      <c r="G126" s="160"/>
      <c r="H126" s="160"/>
      <c r="I126" s="160"/>
      <c r="J126" s="160"/>
      <c r="K126" s="209"/>
      <c r="L126" s="202"/>
      <c r="M126" s="507"/>
    </row>
    <row r="127" spans="1:13">
      <c r="A127" s="210" t="s">
        <v>324</v>
      </c>
      <c r="B127" s="181" t="s">
        <v>325</v>
      </c>
      <c r="C127" s="181"/>
      <c r="D127" s="181"/>
      <c r="E127" s="181"/>
      <c r="F127" s="181"/>
      <c r="G127" s="201"/>
      <c r="H127" s="203"/>
      <c r="I127" s="201"/>
      <c r="J127" s="211"/>
      <c r="K127" s="203"/>
      <c r="L127" s="211"/>
      <c r="M127" s="507"/>
    </row>
    <row r="128" spans="1:13" ht="20.45" customHeight="1">
      <c r="A128" s="195"/>
      <c r="B128" s="181"/>
      <c r="C128" s="181"/>
      <c r="D128" s="181"/>
      <c r="E128" s="181"/>
      <c r="F128" s="181"/>
      <c r="G128" s="212" t="s">
        <v>302</v>
      </c>
      <c r="H128" s="213"/>
      <c r="I128" s="654" t="s">
        <v>303</v>
      </c>
      <c r="J128" s="655"/>
      <c r="K128" s="654" t="s">
        <v>304</v>
      </c>
      <c r="L128" s="655"/>
      <c r="M128" s="507"/>
    </row>
    <row r="129" spans="1:13">
      <c r="A129" s="195"/>
      <c r="B129" s="181" t="s">
        <v>36</v>
      </c>
      <c r="C129" s="656"/>
      <c r="D129" s="656"/>
      <c r="E129" s="656"/>
      <c r="F129" s="198" t="s">
        <v>294</v>
      </c>
      <c r="G129" s="657">
        <v>0</v>
      </c>
      <c r="H129" s="658"/>
      <c r="I129" s="633">
        <f>G129</f>
        <v>0</v>
      </c>
      <c r="J129" s="634"/>
      <c r="K129" s="633">
        <f>I129</f>
        <v>0</v>
      </c>
      <c r="L129" s="634"/>
      <c r="M129" s="507"/>
    </row>
    <row r="130" spans="1:13">
      <c r="A130" s="195"/>
      <c r="B130" s="181" t="s">
        <v>38</v>
      </c>
      <c r="C130" s="656"/>
      <c r="D130" s="656"/>
      <c r="E130" s="656"/>
      <c r="F130" s="198" t="s">
        <v>294</v>
      </c>
      <c r="G130" s="657">
        <v>0</v>
      </c>
      <c r="H130" s="658"/>
      <c r="I130" s="633">
        <f>G130</f>
        <v>0</v>
      </c>
      <c r="J130" s="634"/>
      <c r="K130" s="633">
        <f>I130</f>
        <v>0</v>
      </c>
      <c r="L130" s="634"/>
      <c r="M130" s="507"/>
    </row>
    <row r="131" spans="1:13">
      <c r="A131" s="195"/>
      <c r="B131" s="181" t="s">
        <v>41</v>
      </c>
      <c r="C131" s="656"/>
      <c r="D131" s="656"/>
      <c r="E131" s="656"/>
      <c r="F131" s="198" t="s">
        <v>294</v>
      </c>
      <c r="G131" s="657">
        <v>0</v>
      </c>
      <c r="H131" s="658"/>
      <c r="I131" s="633">
        <f>G131</f>
        <v>0</v>
      </c>
      <c r="J131" s="634"/>
      <c r="K131" s="633">
        <f>I131</f>
        <v>0</v>
      </c>
      <c r="L131" s="634"/>
      <c r="M131" s="507"/>
    </row>
    <row r="132" spans="1:13">
      <c r="A132" s="214" t="s">
        <v>326</v>
      </c>
      <c r="B132" s="181"/>
      <c r="C132" s="181"/>
      <c r="D132" s="181"/>
      <c r="E132" s="181"/>
      <c r="F132" s="185"/>
      <c r="G132" s="633"/>
      <c r="H132" s="634"/>
      <c r="I132" s="633"/>
      <c r="J132" s="634"/>
      <c r="K132" s="633">
        <f>K121+K124+K125+K129+K130+K131</f>
        <v>0</v>
      </c>
      <c r="L132" s="634">
        <v>0</v>
      </c>
      <c r="M132" s="507"/>
    </row>
    <row r="133" spans="1:13">
      <c r="A133" s="179"/>
      <c r="B133" s="181"/>
      <c r="C133" s="181"/>
      <c r="D133" s="181"/>
      <c r="E133" s="181"/>
      <c r="F133" s="185"/>
      <c r="G133" s="183"/>
      <c r="H133" s="185"/>
      <c r="I133" s="183"/>
      <c r="J133" s="185"/>
      <c r="K133" s="633"/>
      <c r="L133" s="634"/>
      <c r="M133" s="507"/>
    </row>
    <row r="134" spans="1:13" ht="15.75">
      <c r="A134" s="179" t="s">
        <v>327</v>
      </c>
      <c r="B134" s="181"/>
      <c r="C134" s="181"/>
      <c r="D134" s="181"/>
      <c r="E134" s="181"/>
      <c r="F134" s="185"/>
      <c r="G134" s="183"/>
      <c r="H134" s="185"/>
      <c r="I134" s="183"/>
      <c r="J134" s="185"/>
      <c r="K134" s="659">
        <f>IF(J1="OLD TAX REGIME",'Tax Old Regime'!Q47,'Tax New Regime'!Q47)</f>
        <v>1248760</v>
      </c>
      <c r="L134" s="660"/>
      <c r="M134" s="507"/>
    </row>
    <row r="135" spans="1:13">
      <c r="A135" s="179"/>
      <c r="B135" s="181"/>
      <c r="C135" s="181"/>
      <c r="D135" s="181"/>
      <c r="E135" s="181"/>
      <c r="F135" s="185"/>
      <c r="G135" s="183"/>
      <c r="H135" s="185"/>
      <c r="I135" s="183"/>
      <c r="J135" s="185"/>
      <c r="K135" s="181"/>
      <c r="L135" s="202"/>
      <c r="M135" s="507"/>
    </row>
    <row r="136" spans="1:13" ht="14.45" customHeight="1">
      <c r="A136" s="215" t="s">
        <v>328</v>
      </c>
      <c r="B136" s="181"/>
      <c r="C136" s="181"/>
      <c r="D136" s="181"/>
      <c r="E136" s="181"/>
      <c r="F136" s="185"/>
      <c r="G136" s="183"/>
      <c r="H136" s="185"/>
      <c r="I136" s="183"/>
      <c r="J136" s="185"/>
      <c r="K136" s="644">
        <f>IF(J1="OLD TAX REGIME",'Tax Old Regime'!Q54,'Tax New Regime'!Q57)</f>
        <v>67314</v>
      </c>
      <c r="L136" s="661"/>
      <c r="M136" s="507"/>
    </row>
    <row r="137" spans="1:13">
      <c r="A137" s="216" t="s">
        <v>329</v>
      </c>
      <c r="B137" s="181"/>
      <c r="C137" s="181"/>
      <c r="D137" s="187"/>
      <c r="E137" s="187"/>
      <c r="F137" s="187"/>
      <c r="G137" s="217"/>
      <c r="H137" s="218"/>
      <c r="I137" s="181"/>
      <c r="J137" s="185"/>
      <c r="K137" s="633">
        <f>IF(J1="OLD TAX REGIME",'Tax Old Regime'!Q55,'Tax New Regime'!Q58)</f>
        <v>18554</v>
      </c>
      <c r="L137" s="634"/>
      <c r="M137" s="507"/>
    </row>
    <row r="138" spans="1:13">
      <c r="A138" s="179" t="s">
        <v>330</v>
      </c>
      <c r="B138" s="181"/>
      <c r="C138" s="181"/>
      <c r="D138" s="181"/>
      <c r="E138" s="181"/>
      <c r="F138" s="181"/>
      <c r="G138" s="183"/>
      <c r="H138" s="185"/>
      <c r="I138" s="181"/>
      <c r="J138" s="185"/>
      <c r="K138" s="633">
        <f>K136-K137</f>
        <v>48760</v>
      </c>
      <c r="L138" s="634"/>
      <c r="M138" s="507"/>
    </row>
    <row r="139" spans="1:13">
      <c r="A139" s="179" t="s">
        <v>331</v>
      </c>
      <c r="B139" s="181"/>
      <c r="C139" s="181"/>
      <c r="D139" s="181"/>
      <c r="E139" s="181"/>
      <c r="F139" s="181"/>
      <c r="G139" s="183"/>
      <c r="H139" s="185"/>
      <c r="I139" s="181"/>
      <c r="J139" s="185"/>
      <c r="K139" s="633">
        <f>IF(J1="OLD TAX REGIME",'Tax Old Regime'!Q57,'Tax New Regime'!Q61)</f>
        <v>1950</v>
      </c>
      <c r="L139" s="634"/>
      <c r="M139" s="507"/>
    </row>
    <row r="140" spans="1:13">
      <c r="A140" s="179" t="s">
        <v>332</v>
      </c>
      <c r="B140" s="181"/>
      <c r="C140" s="181"/>
      <c r="D140" s="181"/>
      <c r="E140" s="181"/>
      <c r="F140" s="181"/>
      <c r="G140" s="183"/>
      <c r="H140" s="185"/>
      <c r="I140" s="181"/>
      <c r="J140" s="185"/>
      <c r="K140" s="633">
        <f>IF(J1="OLD TAX REGIME",'Tax Old Regime'!Q58,'Tax New Regime'!Q62)</f>
        <v>50710</v>
      </c>
      <c r="L140" s="634"/>
      <c r="M140" s="507"/>
    </row>
    <row r="141" spans="1:13">
      <c r="A141" s="179" t="s">
        <v>333</v>
      </c>
      <c r="B141" s="181"/>
      <c r="C141" s="181"/>
      <c r="D141" s="181"/>
      <c r="E141" s="181"/>
      <c r="F141" s="181"/>
      <c r="G141" s="183"/>
      <c r="H141" s="185"/>
      <c r="I141" s="181"/>
      <c r="J141" s="185"/>
      <c r="K141" s="633">
        <f>'Other Deduction'!E17</f>
        <v>0</v>
      </c>
      <c r="L141" s="634"/>
      <c r="M141" s="507"/>
    </row>
    <row r="142" spans="1:13">
      <c r="A142" s="179" t="s">
        <v>334</v>
      </c>
      <c r="B142" s="181"/>
      <c r="C142" s="181"/>
      <c r="D142" s="181"/>
      <c r="E142" s="181"/>
      <c r="F142" s="181"/>
      <c r="G142" s="183"/>
      <c r="H142" s="185"/>
      <c r="I142" s="181"/>
      <c r="J142" s="185"/>
      <c r="K142" s="633">
        <f>K140-K141</f>
        <v>50710</v>
      </c>
      <c r="L142" s="634"/>
      <c r="M142" s="507"/>
    </row>
    <row r="143" spans="1:13">
      <c r="A143" s="179" t="s">
        <v>335</v>
      </c>
      <c r="B143" s="181"/>
      <c r="C143" s="181"/>
      <c r="D143" s="181"/>
      <c r="E143" s="181"/>
      <c r="F143" s="181"/>
      <c r="G143" s="183"/>
      <c r="H143" s="185"/>
      <c r="I143" s="181"/>
      <c r="J143" s="185"/>
      <c r="K143" s="633">
        <f>H22+B61</f>
        <v>33000</v>
      </c>
      <c r="L143" s="634"/>
      <c r="M143" s="507"/>
    </row>
    <row r="144" spans="1:13">
      <c r="A144" s="179" t="s">
        <v>336</v>
      </c>
      <c r="B144" s="181"/>
      <c r="C144" s="181"/>
      <c r="D144" s="181"/>
      <c r="E144" s="187"/>
      <c r="F144" s="187"/>
      <c r="G144" s="217"/>
      <c r="H144" s="218"/>
      <c r="I144" s="181"/>
      <c r="J144" s="206"/>
      <c r="K144" s="677">
        <f>K142-K143</f>
        <v>17710</v>
      </c>
      <c r="L144" s="678"/>
      <c r="M144" s="507"/>
    </row>
    <row r="145" spans="1:13">
      <c r="A145" s="622" t="s">
        <v>259</v>
      </c>
      <c r="B145" s="623"/>
      <c r="C145" s="623"/>
      <c r="D145" s="623"/>
      <c r="E145" s="623"/>
      <c r="F145" s="623"/>
      <c r="G145" s="623"/>
      <c r="H145" s="623"/>
      <c r="I145" s="623"/>
      <c r="J145" s="623"/>
      <c r="K145" s="623"/>
      <c r="L145" s="679"/>
      <c r="M145" s="507"/>
    </row>
    <row r="146" spans="1:13">
      <c r="A146" s="162" t="s">
        <v>260</v>
      </c>
      <c r="B146" s="581" t="str">
        <f>B63</f>
        <v>RAJENDRA KUMAR</v>
      </c>
      <c r="C146" s="581"/>
      <c r="D146" s="581"/>
      <c r="E146" s="128" t="s">
        <v>261</v>
      </c>
      <c r="F146" s="163"/>
      <c r="G146" s="621" t="str">
        <f>G63</f>
        <v>BHANWAR LAL</v>
      </c>
      <c r="H146" s="680"/>
      <c r="I146" s="680"/>
      <c r="J146" s="128" t="s">
        <v>262</v>
      </c>
      <c r="K146" s="163"/>
      <c r="L146" s="164"/>
      <c r="M146" s="507"/>
    </row>
    <row r="147" spans="1:13">
      <c r="A147" s="603" t="str">
        <f>A64</f>
        <v>PRINCIPAL</v>
      </c>
      <c r="B147" s="604"/>
      <c r="C147" s="604"/>
      <c r="D147" s="131" t="s">
        <v>337</v>
      </c>
      <c r="E147" s="131"/>
      <c r="F147" s="165"/>
      <c r="G147" s="165"/>
      <c r="H147" s="165"/>
      <c r="I147" s="131"/>
      <c r="J147" s="219"/>
      <c r="K147" s="165"/>
      <c r="L147" s="220"/>
      <c r="M147" s="507"/>
    </row>
    <row r="148" spans="1:13">
      <c r="A148" s="608" t="s">
        <v>338</v>
      </c>
      <c r="B148" s="609"/>
      <c r="C148" s="609"/>
      <c r="D148" s="609"/>
      <c r="E148" s="609"/>
      <c r="F148" s="609"/>
      <c r="G148" s="609"/>
      <c r="H148" s="609"/>
      <c r="I148" s="609"/>
      <c r="J148" s="609"/>
      <c r="K148" s="609"/>
      <c r="L148" s="610"/>
      <c r="M148" s="507"/>
    </row>
    <row r="149" spans="1:13">
      <c r="A149" s="221"/>
      <c r="B149" s="222"/>
      <c r="C149" s="222"/>
      <c r="D149" s="222"/>
      <c r="E149" s="222"/>
      <c r="F149" s="222"/>
      <c r="G149" s="222"/>
      <c r="H149" s="222"/>
      <c r="I149" s="222"/>
      <c r="J149" s="222"/>
      <c r="K149" s="222"/>
      <c r="L149" s="223"/>
      <c r="M149" s="507"/>
    </row>
    <row r="150" spans="1:13">
      <c r="A150" s="183"/>
      <c r="B150" s="181"/>
      <c r="C150" s="181"/>
      <c r="D150" s="181"/>
      <c r="E150" s="181"/>
      <c r="F150" s="181"/>
      <c r="G150" s="181"/>
      <c r="H150" s="181"/>
      <c r="I150" s="181"/>
      <c r="J150" s="181"/>
      <c r="K150" s="181"/>
      <c r="L150" s="185"/>
      <c r="M150" s="507"/>
    </row>
    <row r="151" spans="1:13">
      <c r="A151" s="183"/>
      <c r="B151" s="181"/>
      <c r="C151" s="181"/>
      <c r="D151" s="181"/>
      <c r="E151" s="181"/>
      <c r="F151" s="181"/>
      <c r="G151" s="181"/>
      <c r="H151" s="181"/>
      <c r="I151" s="181"/>
      <c r="J151" s="181"/>
      <c r="K151" s="181"/>
      <c r="L151" s="185"/>
      <c r="M151" s="507"/>
    </row>
    <row r="152" spans="1:13">
      <c r="A152" s="183"/>
      <c r="B152" s="181"/>
      <c r="C152" s="181"/>
      <c r="D152" s="181"/>
      <c r="E152" s="181"/>
      <c r="F152" s="181"/>
      <c r="G152" s="131"/>
      <c r="H152" s="131"/>
      <c r="I152" s="215"/>
      <c r="J152" s="181"/>
      <c r="K152" s="181"/>
      <c r="L152" s="185"/>
      <c r="M152" s="507"/>
    </row>
    <row r="153" spans="1:13" ht="14.25">
      <c r="A153" s="183"/>
      <c r="B153" s="181"/>
      <c r="C153" s="181"/>
      <c r="D153" s="181"/>
      <c r="E153" s="181"/>
      <c r="F153" s="669" t="s">
        <v>339</v>
      </c>
      <c r="G153" s="669"/>
      <c r="H153" s="669"/>
      <c r="I153" s="669"/>
      <c r="J153" s="669"/>
      <c r="K153" s="669"/>
      <c r="L153" s="670"/>
      <c r="M153" s="507"/>
    </row>
    <row r="154" spans="1:13">
      <c r="A154" s="183"/>
      <c r="B154" s="181"/>
      <c r="C154" s="181"/>
      <c r="D154" s="181"/>
      <c r="E154" s="181"/>
      <c r="F154" s="671"/>
      <c r="G154" s="671"/>
      <c r="H154" s="671"/>
      <c r="I154" s="671"/>
      <c r="J154" s="671"/>
      <c r="K154" s="671"/>
      <c r="L154" s="672"/>
      <c r="M154" s="507"/>
    </row>
    <row r="155" spans="1:13">
      <c r="A155" s="673" t="s">
        <v>340</v>
      </c>
      <c r="B155" s="674"/>
      <c r="C155" s="674"/>
      <c r="D155" s="198"/>
      <c r="E155" s="198"/>
      <c r="F155" s="187" t="s">
        <v>341</v>
      </c>
      <c r="G155" s="187"/>
      <c r="H155" s="675" t="str">
        <f>A7</f>
        <v>RAJENDRA KUMAR</v>
      </c>
      <c r="I155" s="675"/>
      <c r="J155" s="675"/>
      <c r="K155" s="675"/>
      <c r="L155" s="676"/>
      <c r="M155" s="507"/>
    </row>
    <row r="156" spans="1:13">
      <c r="A156" s="673" t="s">
        <v>342</v>
      </c>
      <c r="B156" s="674"/>
      <c r="C156" s="674"/>
      <c r="D156" s="198"/>
      <c r="E156" s="198"/>
      <c r="F156" s="187" t="s">
        <v>343</v>
      </c>
      <c r="G156" s="187"/>
      <c r="H156" s="675" t="str">
        <f>A8</f>
        <v>PRINCIPAL</v>
      </c>
      <c r="I156" s="675"/>
      <c r="J156" s="675"/>
      <c r="K156" s="675"/>
      <c r="L156" s="676"/>
      <c r="M156" s="507"/>
    </row>
    <row r="157" spans="1:13">
      <c r="A157" s="224"/>
      <c r="B157" s="225"/>
      <c r="C157" s="225"/>
      <c r="D157" s="225"/>
      <c r="E157" s="225"/>
      <c r="F157" s="604"/>
      <c r="G157" s="662"/>
      <c r="H157" s="662"/>
      <c r="I157" s="662"/>
      <c r="J157" s="662"/>
      <c r="K157" s="662"/>
      <c r="L157" s="663"/>
      <c r="M157" s="507"/>
    </row>
    <row r="158" spans="1:13">
      <c r="A158" s="664"/>
      <c r="B158" s="664"/>
      <c r="C158" s="664"/>
      <c r="D158" s="664"/>
      <c r="E158" s="664"/>
      <c r="F158" s="664"/>
      <c r="G158" s="664"/>
      <c r="H158" s="664"/>
      <c r="I158" s="664"/>
      <c r="J158" s="664"/>
      <c r="K158" s="664"/>
      <c r="L158" s="665"/>
      <c r="M158" s="507"/>
    </row>
    <row r="159" spans="1:13" hidden="1"/>
    <row r="160" spans="1:13" hidden="1"/>
    <row r="161" hidden="1"/>
    <row r="162" hidden="1"/>
  </sheetData>
  <sheetProtection algorithmName="SHA-512" hashValue="8z7PJWQi0PI883ePcqoH1r09mcubJ5Sl7gUbaraQ1P8/LDkdytkHw5agVSVGByC0/sdW7fxPp0qOgqqbPUemyw==" saltValue="K0d5HvQwu9IsDAQKYUw8bA==" spinCount="100000" sheet="1" objects="1" scenarios="1"/>
  <mergeCells count="273">
    <mergeCell ref="F157:L157"/>
    <mergeCell ref="A158:L158"/>
    <mergeCell ref="E1:H1"/>
    <mergeCell ref="J1:L1"/>
    <mergeCell ref="A148:L148"/>
    <mergeCell ref="F153:L153"/>
    <mergeCell ref="F154:L154"/>
    <mergeCell ref="A155:C155"/>
    <mergeCell ref="H155:L155"/>
    <mergeCell ref="A156:C156"/>
    <mergeCell ref="H156:L156"/>
    <mergeCell ref="K143:L143"/>
    <mergeCell ref="K144:L144"/>
    <mergeCell ref="A145:L145"/>
    <mergeCell ref="B146:D146"/>
    <mergeCell ref="G146:I146"/>
    <mergeCell ref="A147:C147"/>
    <mergeCell ref="K137:L137"/>
    <mergeCell ref="K138:L138"/>
    <mergeCell ref="K139:L139"/>
    <mergeCell ref="K140:L140"/>
    <mergeCell ref="K141:L141"/>
    <mergeCell ref="K142:L142"/>
    <mergeCell ref="G132:H132"/>
    <mergeCell ref="I132:J132"/>
    <mergeCell ref="K132:L132"/>
    <mergeCell ref="K133:L133"/>
    <mergeCell ref="K134:L134"/>
    <mergeCell ref="K136:L136"/>
    <mergeCell ref="C130:E130"/>
    <mergeCell ref="G130:H130"/>
    <mergeCell ref="I130:J130"/>
    <mergeCell ref="K130:L130"/>
    <mergeCell ref="C131:E131"/>
    <mergeCell ref="G131:H131"/>
    <mergeCell ref="I131:J131"/>
    <mergeCell ref="K131:L131"/>
    <mergeCell ref="I128:J128"/>
    <mergeCell ref="K128:L128"/>
    <mergeCell ref="C129:E129"/>
    <mergeCell ref="G129:H129"/>
    <mergeCell ref="I129:J129"/>
    <mergeCell ref="K129:L129"/>
    <mergeCell ref="G124:H124"/>
    <mergeCell ref="I124:J124"/>
    <mergeCell ref="K124:L124"/>
    <mergeCell ref="G125:H125"/>
    <mergeCell ref="I125:J125"/>
    <mergeCell ref="K125:L125"/>
    <mergeCell ref="G120:H120"/>
    <mergeCell ref="I120:J120"/>
    <mergeCell ref="K120:L120"/>
    <mergeCell ref="G121:H121"/>
    <mergeCell ref="I121:J121"/>
    <mergeCell ref="K121:L121"/>
    <mergeCell ref="C118:E118"/>
    <mergeCell ref="G118:H118"/>
    <mergeCell ref="I118:J118"/>
    <mergeCell ref="K118:L118"/>
    <mergeCell ref="G119:H119"/>
    <mergeCell ref="I119:J119"/>
    <mergeCell ref="K119:L119"/>
    <mergeCell ref="C116:E116"/>
    <mergeCell ref="G116:H116"/>
    <mergeCell ref="I116:J116"/>
    <mergeCell ref="K116:L116"/>
    <mergeCell ref="G117:H117"/>
    <mergeCell ref="I117:J117"/>
    <mergeCell ref="K117:L117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G112:H112"/>
    <mergeCell ref="I112:J112"/>
    <mergeCell ref="K112:L112"/>
    <mergeCell ref="C113:E113"/>
    <mergeCell ref="G113:H113"/>
    <mergeCell ref="I113:J113"/>
    <mergeCell ref="K113:L113"/>
    <mergeCell ref="J90:K90"/>
    <mergeCell ref="A93:G93"/>
    <mergeCell ref="A94:G94"/>
    <mergeCell ref="J95:K95"/>
    <mergeCell ref="G109:H111"/>
    <mergeCell ref="I109:J111"/>
    <mergeCell ref="K109:L111"/>
    <mergeCell ref="A110:D110"/>
    <mergeCell ref="A76:L76"/>
    <mergeCell ref="A77:L77"/>
    <mergeCell ref="A78:L78"/>
    <mergeCell ref="A79:E79"/>
    <mergeCell ref="A82:L82"/>
    <mergeCell ref="A83:L83"/>
    <mergeCell ref="A70:L70"/>
    <mergeCell ref="A71:L71"/>
    <mergeCell ref="A72:L72"/>
    <mergeCell ref="A73:G73"/>
    <mergeCell ref="A74:L74"/>
    <mergeCell ref="A75:L75"/>
    <mergeCell ref="A64:C64"/>
    <mergeCell ref="J64:K64"/>
    <mergeCell ref="A65:E65"/>
    <mergeCell ref="A66:L67"/>
    <mergeCell ref="A68:B68"/>
    <mergeCell ref="A69:L69"/>
    <mergeCell ref="B60:D60"/>
    <mergeCell ref="B61:D61"/>
    <mergeCell ref="E61:F61"/>
    <mergeCell ref="G61:L61"/>
    <mergeCell ref="A62:L62"/>
    <mergeCell ref="B63:D63"/>
    <mergeCell ref="G63:I63"/>
    <mergeCell ref="B58:D58"/>
    <mergeCell ref="G58:H58"/>
    <mergeCell ref="I58:J58"/>
    <mergeCell ref="B59:D59"/>
    <mergeCell ref="G59:H59"/>
    <mergeCell ref="I59:J59"/>
    <mergeCell ref="B56:D56"/>
    <mergeCell ref="G56:H56"/>
    <mergeCell ref="I56:J56"/>
    <mergeCell ref="B57:D57"/>
    <mergeCell ref="G57:H57"/>
    <mergeCell ref="I57:J57"/>
    <mergeCell ref="B54:D54"/>
    <mergeCell ref="G54:H54"/>
    <mergeCell ref="I54:J54"/>
    <mergeCell ref="B55:D55"/>
    <mergeCell ref="G55:H55"/>
    <mergeCell ref="I55:J55"/>
    <mergeCell ref="B52:D52"/>
    <mergeCell ref="G52:H52"/>
    <mergeCell ref="I52:J52"/>
    <mergeCell ref="B53:D53"/>
    <mergeCell ref="G53:H53"/>
    <mergeCell ref="I53:J53"/>
    <mergeCell ref="B50:D50"/>
    <mergeCell ref="G50:H50"/>
    <mergeCell ref="I50:J50"/>
    <mergeCell ref="B51:D51"/>
    <mergeCell ref="G51:H51"/>
    <mergeCell ref="I51:J51"/>
    <mergeCell ref="B48:D48"/>
    <mergeCell ref="G48:H48"/>
    <mergeCell ref="I48:J48"/>
    <mergeCell ref="B49:D49"/>
    <mergeCell ref="G49:H49"/>
    <mergeCell ref="I49:J49"/>
    <mergeCell ref="E46:F46"/>
    <mergeCell ref="G46:H46"/>
    <mergeCell ref="I46:J46"/>
    <mergeCell ref="K46:L46"/>
    <mergeCell ref="B47:D47"/>
    <mergeCell ref="G47:H47"/>
    <mergeCell ref="I47:J47"/>
    <mergeCell ref="B44:D44"/>
    <mergeCell ref="E44:L44"/>
    <mergeCell ref="B45:D45"/>
    <mergeCell ref="E45:F45"/>
    <mergeCell ref="G45:H45"/>
    <mergeCell ref="I45:J45"/>
    <mergeCell ref="K45:L45"/>
    <mergeCell ref="B40:D40"/>
    <mergeCell ref="B41:D41"/>
    <mergeCell ref="E41:F41"/>
    <mergeCell ref="G41:H41"/>
    <mergeCell ref="I41:J41"/>
    <mergeCell ref="A43:L43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G15:H15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A8:F8"/>
    <mergeCell ref="G8:L8"/>
    <mergeCell ref="A9:F10"/>
    <mergeCell ref="G9:L10"/>
    <mergeCell ref="A11:C11"/>
    <mergeCell ref="D11:F11"/>
    <mergeCell ref="G11:L11"/>
    <mergeCell ref="M1:M158"/>
    <mergeCell ref="A2:L2"/>
    <mergeCell ref="A3:L3"/>
    <mergeCell ref="A4:L4"/>
    <mergeCell ref="A5:L5"/>
    <mergeCell ref="A6:F6"/>
    <mergeCell ref="G6:L6"/>
    <mergeCell ref="A7:F7"/>
    <mergeCell ref="G7:L7"/>
    <mergeCell ref="A12:C12"/>
    <mergeCell ref="D12:F12"/>
    <mergeCell ref="G12:L12"/>
    <mergeCell ref="D13:F15"/>
    <mergeCell ref="G13:I13"/>
    <mergeCell ref="J13:L13"/>
    <mergeCell ref="G14:H14"/>
    <mergeCell ref="J14:L15"/>
  </mergeCells>
  <dataValidations count="1">
    <dataValidation type="list" allowBlank="1" showInputMessage="1" showErrorMessage="1" sqref="J1" xr:uid="{00000000-0002-0000-0400-000000000000}">
      <formula1>"OLD TAX REGIME,NEW TAX REGIME"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Salary Sheet</vt:lpstr>
      <vt:lpstr>Other Deduction</vt:lpstr>
      <vt:lpstr>Tax Old Regime</vt:lpstr>
      <vt:lpstr>Tax New Regime</vt:lpstr>
      <vt:lpstr>Form 16</vt:lpstr>
      <vt:lpstr>'Salary Sheet'!Print_Area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abc</cp:lastModifiedBy>
  <cp:lastPrinted>2025-11-18T12:54:25Z</cp:lastPrinted>
  <dcterms:created xsi:type="dcterms:W3CDTF">2013-12-06T08:14:36Z</dcterms:created>
  <dcterms:modified xsi:type="dcterms:W3CDTF">2026-02-15T11:26:31Z</dcterms:modified>
</cp:coreProperties>
</file>